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ccae.sharepoint.com/sites/Datos/Datos/FyH/Sectores/Frutos Secos/Datos y estadísticas/Producción y Previsiones/Previsión 2024/"/>
    </mc:Choice>
  </mc:AlternateContent>
  <xr:revisionPtr revIDLastSave="59" documentId="8_{A551419F-F2FB-46C7-ADFE-6C01C85A0CD5}" xr6:coauthVersionLast="47" xr6:coauthVersionMax="47" xr10:uidLastSave="{A76A6706-A8D1-4835-8EC1-BD01EF5206C1}"/>
  <bookViews>
    <workbookView xWindow="-110" yWindow="-110" windowWidth="22780" windowHeight="14540" tabRatio="601" activeTab="1" xr2:uid="{00000000-000D-0000-FFFF-FFFF00000000}"/>
  </bookViews>
  <sheets>
    <sheet name="AÑO 2024 (Variedades)" sheetId="10" r:id="rId1"/>
    <sheet name="AÑO 2024 (26 junio)" sheetId="15" r:id="rId2"/>
    <sheet name="Variedades" sheetId="14" r:id="rId3"/>
    <sheet name="GráficoANDALUCIA" sheetId="21" r:id="rId4"/>
    <sheet name="GráficoARAGON" sheetId="22" r:id="rId5"/>
    <sheet name="GráficoBALEARES" sheetId="23" r:id="rId6"/>
    <sheet name="GráficoCLM" sheetId="20" r:id="rId7"/>
    <sheet name="GráficoCATALUÑA" sheetId="24" r:id="rId8"/>
    <sheet name="GráficoMURCIA" sheetId="25" r:id="rId9"/>
    <sheet name="GráficoVALENCIA" sheetId="26"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15" l="1"/>
  <c r="Q11" i="15"/>
  <c r="Q5" i="15"/>
  <c r="Q6" i="15"/>
  <c r="Q7" i="15"/>
  <c r="Q8" i="15"/>
  <c r="Q9" i="15"/>
  <c r="Q10" i="15"/>
  <c r="Q12" i="15"/>
  <c r="Q13" i="15"/>
  <c r="Q14" i="15"/>
  <c r="I20" i="15"/>
  <c r="C23" i="14"/>
  <c r="B23" i="14"/>
  <c r="I14" i="14"/>
  <c r="I13" i="14"/>
  <c r="I12" i="14"/>
  <c r="I11" i="14"/>
  <c r="I10" i="14"/>
  <c r="H14" i="14"/>
  <c r="H13" i="14"/>
  <c r="H12" i="14"/>
  <c r="H11" i="14"/>
  <c r="H10" i="14"/>
  <c r="G14" i="14"/>
  <c r="G13" i="14"/>
  <c r="G12" i="14"/>
  <c r="G11" i="14"/>
  <c r="G10" i="14"/>
  <c r="F14" i="14"/>
  <c r="F13" i="14"/>
  <c r="F12" i="14"/>
  <c r="F11" i="14"/>
  <c r="F10" i="14"/>
  <c r="I9" i="14"/>
  <c r="H9" i="14"/>
  <c r="G9" i="14"/>
  <c r="I8" i="14"/>
  <c r="H8" i="14"/>
  <c r="G8" i="14"/>
  <c r="I7" i="14"/>
  <c r="J7" i="14"/>
  <c r="H7" i="14"/>
  <c r="G7" i="14"/>
  <c r="F7" i="14"/>
  <c r="I6" i="14"/>
  <c r="H6" i="14"/>
  <c r="G6" i="14"/>
  <c r="F9" i="14"/>
  <c r="F8" i="14"/>
  <c r="F6" i="14"/>
  <c r="I5" i="14"/>
  <c r="H5" i="14"/>
  <c r="G5" i="14"/>
  <c r="F5" i="14"/>
  <c r="K15" i="14"/>
  <c r="L15" i="14"/>
  <c r="D23" i="14" s="1"/>
  <c r="J15" i="14"/>
  <c r="M14" i="14"/>
  <c r="L14" i="14"/>
  <c r="K14" i="14"/>
  <c r="J14" i="14"/>
  <c r="M13" i="14"/>
  <c r="L13" i="14"/>
  <c r="K13" i="14"/>
  <c r="J13" i="14"/>
  <c r="M12" i="14"/>
  <c r="L12" i="14"/>
  <c r="K12" i="14"/>
  <c r="J12" i="14"/>
  <c r="M11" i="14"/>
  <c r="L11" i="14"/>
  <c r="K11" i="14"/>
  <c r="J11" i="14"/>
  <c r="M10" i="14"/>
  <c r="L10" i="14"/>
  <c r="K10" i="14"/>
  <c r="J10" i="14"/>
  <c r="M9" i="14"/>
  <c r="L9" i="14"/>
  <c r="K9" i="14"/>
  <c r="J9" i="14"/>
  <c r="L8" i="14"/>
  <c r="K8" i="14"/>
  <c r="J8" i="14"/>
  <c r="M7" i="14"/>
  <c r="L7" i="14"/>
  <c r="K7" i="14"/>
  <c r="J6" i="14"/>
  <c r="M6" i="14"/>
  <c r="L6" i="14"/>
  <c r="K6" i="14"/>
  <c r="M5" i="14"/>
  <c r="L5" i="14"/>
  <c r="K5" i="14"/>
  <c r="J5" i="14"/>
  <c r="D49" i="10"/>
  <c r="C11" i="10" l="1"/>
  <c r="E35" i="10" l="1"/>
  <c r="N29" i="15" l="1"/>
  <c r="N28" i="15"/>
  <c r="N27" i="15"/>
  <c r="N26" i="15"/>
  <c r="N25" i="15"/>
  <c r="N23" i="15"/>
  <c r="N22" i="15"/>
  <c r="N21" i="15"/>
  <c r="N20" i="15"/>
  <c r="M29" i="15"/>
  <c r="M28" i="15"/>
  <c r="M27" i="15"/>
  <c r="M26" i="15"/>
  <c r="M25" i="15"/>
  <c r="M23" i="15"/>
  <c r="M22" i="15"/>
  <c r="M21" i="15"/>
  <c r="M20" i="15"/>
  <c r="R30" i="15"/>
  <c r="G29" i="15"/>
  <c r="G28" i="15"/>
  <c r="G26" i="15"/>
  <c r="G25" i="15"/>
  <c r="G22" i="15"/>
  <c r="F29" i="15"/>
  <c r="F28" i="15"/>
  <c r="F26" i="15"/>
  <c r="F25" i="15"/>
  <c r="F23" i="15"/>
  <c r="F22" i="15"/>
  <c r="F20" i="15"/>
  <c r="D30" i="15"/>
  <c r="E29" i="15"/>
  <c r="E28" i="15"/>
  <c r="E26" i="15"/>
  <c r="E25" i="15"/>
  <c r="E23" i="15"/>
  <c r="E22" i="15"/>
  <c r="E20" i="15"/>
  <c r="K19" i="10"/>
  <c r="K15" i="15"/>
  <c r="J15" i="15"/>
  <c r="E11" i="10" l="1"/>
  <c r="G11" i="10" s="1"/>
  <c r="D11" i="10"/>
  <c r="F21" i="15" s="1"/>
  <c r="L21" i="15" s="1"/>
  <c r="H23" i="10"/>
  <c r="L15" i="15"/>
  <c r="I25" i="15"/>
  <c r="C15" i="14"/>
  <c r="C21" i="14"/>
  <c r="F15" i="14"/>
  <c r="B22" i="14" s="1"/>
  <c r="H15" i="14"/>
  <c r="D22" i="14" s="1"/>
  <c r="L20" i="15"/>
  <c r="M7" i="15"/>
  <c r="O7" i="15" s="1"/>
  <c r="P22" i="15" s="1"/>
  <c r="Q22" i="15" s="1"/>
  <c r="L22" i="15"/>
  <c r="I22" i="15"/>
  <c r="N7" i="15"/>
  <c r="M10" i="15"/>
  <c r="O10" i="15" s="1"/>
  <c r="P25" i="15" s="1"/>
  <c r="Q25" i="15" s="1"/>
  <c r="L25" i="15"/>
  <c r="M11" i="15"/>
  <c r="O11" i="15" s="1"/>
  <c r="P26" i="15" s="1"/>
  <c r="Q26" i="15" s="1"/>
  <c r="L26" i="15"/>
  <c r="N11" i="15"/>
  <c r="M13" i="15"/>
  <c r="O13" i="15" s="1"/>
  <c r="P28" i="15" s="1"/>
  <c r="Q28" i="15" s="1"/>
  <c r="L28" i="15"/>
  <c r="N13" i="15"/>
  <c r="M14" i="15"/>
  <c r="O14" i="15" s="1"/>
  <c r="P29" i="15" s="1"/>
  <c r="Q29" i="15" s="1"/>
  <c r="L29" i="15"/>
  <c r="N14" i="15"/>
  <c r="G4" i="10"/>
  <c r="G5" i="10"/>
  <c r="G6" i="10"/>
  <c r="B7" i="10"/>
  <c r="C7" i="10"/>
  <c r="E7" i="10"/>
  <c r="G20" i="15" s="1"/>
  <c r="F8" i="10"/>
  <c r="G8" i="10"/>
  <c r="F9" i="10"/>
  <c r="G9" i="10"/>
  <c r="F10" i="10"/>
  <c r="G10" i="10"/>
  <c r="B11" i="10"/>
  <c r="E21" i="15"/>
  <c r="M6" i="15" s="1"/>
  <c r="O6" i="15" s="1"/>
  <c r="P21" i="15" s="1"/>
  <c r="B15" i="10"/>
  <c r="F15" i="10"/>
  <c r="G15" i="10"/>
  <c r="F16" i="10"/>
  <c r="G16" i="10"/>
  <c r="F17" i="10"/>
  <c r="G17" i="10"/>
  <c r="F18" i="10"/>
  <c r="G18" i="10"/>
  <c r="B19" i="10"/>
  <c r="C19" i="10"/>
  <c r="M8" i="15"/>
  <c r="O8" i="15" s="1"/>
  <c r="P23" i="15" s="1"/>
  <c r="D19" i="10"/>
  <c r="E19" i="10"/>
  <c r="L19" i="10"/>
  <c r="F20" i="10"/>
  <c r="G20" i="10"/>
  <c r="K20" i="10"/>
  <c r="F21" i="10"/>
  <c r="G21" i="10"/>
  <c r="K21" i="10"/>
  <c r="F22" i="10"/>
  <c r="G22" i="10"/>
  <c r="K22" i="10"/>
  <c r="B23" i="10"/>
  <c r="C23" i="10"/>
  <c r="D23" i="10"/>
  <c r="F24" i="15" s="1"/>
  <c r="E23" i="10"/>
  <c r="G24" i="15" s="1"/>
  <c r="N9" i="15" s="1"/>
  <c r="I23" i="10"/>
  <c r="M24" i="15" s="1"/>
  <c r="M30" i="15" s="1"/>
  <c r="J23" i="10"/>
  <c r="N24" i="15" s="1"/>
  <c r="N30" i="15" s="1"/>
  <c r="B27" i="10"/>
  <c r="F27" i="10"/>
  <c r="G27" i="10"/>
  <c r="B31" i="10"/>
  <c r="F31" i="10"/>
  <c r="G31" i="10"/>
  <c r="K31" i="10"/>
  <c r="G32" i="10"/>
  <c r="G33" i="10"/>
  <c r="G34" i="10"/>
  <c r="B35" i="10"/>
  <c r="E27" i="15"/>
  <c r="M12" i="15" s="1"/>
  <c r="O12" i="15" s="1"/>
  <c r="P27" i="15" s="1"/>
  <c r="F27" i="15"/>
  <c r="L27" i="15" s="1"/>
  <c r="G27" i="15"/>
  <c r="N12" i="15" s="1"/>
  <c r="K35" i="10"/>
  <c r="B39" i="10"/>
  <c r="F39" i="10"/>
  <c r="G39" i="10"/>
  <c r="B43" i="10"/>
  <c r="F43" i="10"/>
  <c r="G43" i="10"/>
  <c r="B45" i="10"/>
  <c r="C45" i="10"/>
  <c r="D45" i="10"/>
  <c r="E45" i="10"/>
  <c r="I45" i="10"/>
  <c r="B46" i="10"/>
  <c r="C46" i="10"/>
  <c r="D46" i="10"/>
  <c r="E46" i="10"/>
  <c r="I46" i="10"/>
  <c r="B47" i="10"/>
  <c r="C47" i="10"/>
  <c r="D47" i="10"/>
  <c r="E47" i="10"/>
  <c r="I47" i="10"/>
  <c r="B48" i="10"/>
  <c r="D15" i="14"/>
  <c r="D21" i="14"/>
  <c r="B15" i="14"/>
  <c r="B21" i="14"/>
  <c r="E15" i="14"/>
  <c r="E21" i="14"/>
  <c r="I29" i="15"/>
  <c r="M5" i="15"/>
  <c r="I26" i="15"/>
  <c r="H26" i="15"/>
  <c r="I28" i="15"/>
  <c r="H28" i="15"/>
  <c r="H22" i="15"/>
  <c r="L23" i="15"/>
  <c r="H29" i="15"/>
  <c r="G15" i="14"/>
  <c r="C22" i="14" s="1"/>
  <c r="N10" i="15"/>
  <c r="H25" i="15"/>
  <c r="I15" i="14"/>
  <c r="E22" i="14" s="1"/>
  <c r="G19" i="10" l="1"/>
  <c r="M8" i="14"/>
  <c r="M15" i="14" s="1"/>
  <c r="E23" i="14" s="1"/>
  <c r="G23" i="15"/>
  <c r="Q23" i="15"/>
  <c r="F11" i="10"/>
  <c r="G21" i="15"/>
  <c r="G30" i="15" s="1"/>
  <c r="F30" i="15"/>
  <c r="L30" i="15" s="1"/>
  <c r="H27" i="15"/>
  <c r="F35" i="10"/>
  <c r="Q27" i="15"/>
  <c r="I27" i="15"/>
  <c r="G35" i="10"/>
  <c r="J49" i="10"/>
  <c r="I49" i="10"/>
  <c r="K23" i="10"/>
  <c r="D48" i="10"/>
  <c r="F47" i="10"/>
  <c r="H24" i="15"/>
  <c r="F23" i="10"/>
  <c r="L24" i="15"/>
  <c r="C48" i="10"/>
  <c r="G23" i="10"/>
  <c r="E24" i="15"/>
  <c r="H20" i="15"/>
  <c r="N5" i="15"/>
  <c r="B10" i="15"/>
  <c r="B25" i="15" s="1"/>
  <c r="J25" i="15" s="1"/>
  <c r="F19" i="10"/>
  <c r="C12" i="15"/>
  <c r="C27" i="15" s="1"/>
  <c r="K27" i="15" s="1"/>
  <c r="B6" i="15"/>
  <c r="B21" i="15" s="1"/>
  <c r="B13" i="15"/>
  <c r="B28" i="15" s="1"/>
  <c r="J28" i="15" s="1"/>
  <c r="C13" i="15"/>
  <c r="C28" i="15" s="1"/>
  <c r="K28" i="15" s="1"/>
  <c r="C14" i="15"/>
  <c r="C29" i="15" s="1"/>
  <c r="K29" i="15" s="1"/>
  <c r="C8" i="15"/>
  <c r="C23" i="15" s="1"/>
  <c r="K23" i="15" s="1"/>
  <c r="B8" i="15"/>
  <c r="B23" i="15" s="1"/>
  <c r="C7" i="15"/>
  <c r="C22" i="15" s="1"/>
  <c r="K22" i="15" s="1"/>
  <c r="B7" i="15"/>
  <c r="B22" i="15" s="1"/>
  <c r="J22" i="15" s="1"/>
  <c r="B12" i="15"/>
  <c r="B27" i="15" s="1"/>
  <c r="J27" i="15" s="1"/>
  <c r="C11" i="15"/>
  <c r="C26" i="15" s="1"/>
  <c r="K26" i="15" s="1"/>
  <c r="B11" i="15"/>
  <c r="B26" i="15" s="1"/>
  <c r="J26" i="15" s="1"/>
  <c r="B14" i="15"/>
  <c r="B29" i="15" s="1"/>
  <c r="J29" i="15" s="1"/>
  <c r="C10" i="15"/>
  <c r="C25" i="15" s="1"/>
  <c r="K25" i="15" s="1"/>
  <c r="C6" i="15"/>
  <c r="C21" i="15" s="1"/>
  <c r="O5" i="15"/>
  <c r="P20" i="15" s="1"/>
  <c r="Q20" i="15" s="1"/>
  <c r="C5" i="15"/>
  <c r="C20" i="15" s="1"/>
  <c r="K20" i="15" s="1"/>
  <c r="B5" i="15"/>
  <c r="B20" i="15" s="1"/>
  <c r="J20" i="15" s="1"/>
  <c r="C49" i="10"/>
  <c r="G46" i="10"/>
  <c r="E48" i="10"/>
  <c r="F46" i="10"/>
  <c r="F45" i="10"/>
  <c r="E49" i="10"/>
  <c r="F7" i="10"/>
  <c r="G45" i="10"/>
  <c r="G7" i="10"/>
  <c r="G47" i="10"/>
  <c r="N8" i="15" l="1"/>
  <c r="H23" i="15"/>
  <c r="I23" i="15"/>
  <c r="J23" i="15"/>
  <c r="J21" i="15"/>
  <c r="H21" i="15"/>
  <c r="I21" i="15"/>
  <c r="N6" i="15"/>
  <c r="K21" i="15"/>
  <c r="Q21" i="15"/>
  <c r="H30" i="15"/>
  <c r="K49" i="10"/>
  <c r="N15" i="15"/>
  <c r="F48" i="10"/>
  <c r="M9" i="15"/>
  <c r="I24" i="15"/>
  <c r="E30" i="15"/>
  <c r="I30" i="15" s="1"/>
  <c r="G49" i="10"/>
  <c r="G48" i="10"/>
  <c r="F49" i="10"/>
  <c r="O9" i="15" l="1"/>
  <c r="P24" i="15" s="1"/>
  <c r="Q24" i="15" s="1"/>
  <c r="M15" i="15"/>
  <c r="C9" i="15"/>
  <c r="C24" i="15" s="1"/>
  <c r="K24" i="15" s="1"/>
  <c r="B9" i="15"/>
  <c r="B24" i="15" s="1"/>
  <c r="J24" i="15" s="1"/>
  <c r="B15" i="15" l="1"/>
  <c r="B30" i="15" s="1"/>
  <c r="J30" i="15" s="1"/>
  <c r="O15" i="15"/>
  <c r="P30" i="15" s="1"/>
  <c r="Q30" i="15" s="1"/>
  <c r="C15" i="15"/>
  <c r="C30" i="15" s="1"/>
  <c r="K30" i="15" s="1"/>
</calcChain>
</file>

<file path=xl/sharedStrings.xml><?xml version="1.0" encoding="utf-8"?>
<sst xmlns="http://schemas.openxmlformats.org/spreadsheetml/2006/main" count="184" uniqueCount="107">
  <si>
    <t>CC.AA.</t>
  </si>
  <si>
    <t>Andalucía</t>
  </si>
  <si>
    <t>Aragón</t>
  </si>
  <si>
    <t>Baleares</t>
  </si>
  <si>
    <t>Cataluña</t>
  </si>
  <si>
    <t>La Rioja</t>
  </si>
  <si>
    <t>Murcia</t>
  </si>
  <si>
    <t>Valencia</t>
  </si>
  <si>
    <t>TOTALES</t>
  </si>
  <si>
    <t>Resto del País</t>
  </si>
  <si>
    <t>C. La Mancha</t>
  </si>
  <si>
    <t>Sup.Prod.</t>
  </si>
  <si>
    <t>Variación (% +, - con)</t>
  </si>
  <si>
    <t>C-La Mancha</t>
  </si>
  <si>
    <t>Rendimiento</t>
  </si>
  <si>
    <t>Kg/Ha.</t>
  </si>
  <si>
    <t>Producción (Tn/grano)</t>
  </si>
  <si>
    <t>Previsión (Tn/grano)</t>
  </si>
  <si>
    <t>Media (Tn/grano)</t>
  </si>
  <si>
    <t>Largueta</t>
  </si>
  <si>
    <t>Marcona</t>
  </si>
  <si>
    <t>Comuna</t>
  </si>
  <si>
    <t>Total</t>
  </si>
  <si>
    <t>Resto País</t>
  </si>
  <si>
    <t>CC AA</t>
  </si>
  <si>
    <t>ESTIMACION DE COSECHA DE ALMENDRA GRANO POR CC AA Y VARIEDADES</t>
  </si>
  <si>
    <t>PRODUCTO</t>
  </si>
  <si>
    <t>Total Almendra Andalucia</t>
  </si>
  <si>
    <t>Total Almendra Aragón</t>
  </si>
  <si>
    <t>Total Almendra Baleares</t>
  </si>
  <si>
    <t>Total Almendra C. La Mancha</t>
  </si>
  <si>
    <t>Total Almendra Cataluña</t>
  </si>
  <si>
    <t>Total Almendra La Rioja</t>
  </si>
  <si>
    <t>Total Almendra Murcia</t>
  </si>
  <si>
    <t>Total Almendra R. País</t>
  </si>
  <si>
    <t>Total Largueta</t>
  </si>
  <si>
    <t>Total Marcona</t>
  </si>
  <si>
    <t>Total Comuna</t>
  </si>
  <si>
    <t>ANDALUCIA</t>
  </si>
  <si>
    <t>ARAGON</t>
  </si>
  <si>
    <t>BALEARES</t>
  </si>
  <si>
    <t>C LA MANCHA</t>
  </si>
  <si>
    <t>CATALUÑA</t>
  </si>
  <si>
    <t>MURCIA</t>
  </si>
  <si>
    <t>COMENTARIOS E INCIDENCIAS</t>
  </si>
  <si>
    <t>C.Mancha</t>
  </si>
  <si>
    <t>Campañas</t>
  </si>
  <si>
    <t>HISTÓRICO DE PRODUCCIONES DE ALMENDRA EN GRANO EN ESPAÑA (Tn)</t>
  </si>
  <si>
    <t>C. VALENCIANA</t>
  </si>
  <si>
    <t>Total almendra por CCAA</t>
  </si>
  <si>
    <t>Total Almendra Extremadura</t>
  </si>
  <si>
    <t>Extremadura</t>
  </si>
  <si>
    <t>2020/2021</t>
  </si>
  <si>
    <t>Total Almendra C.Valenciana</t>
  </si>
  <si>
    <t>2021/2022</t>
  </si>
  <si>
    <t>20XX</t>
  </si>
  <si>
    <t>ECOLÓGICO</t>
  </si>
  <si>
    <t>Total Almendra por var.</t>
  </si>
  <si>
    <t>TOTAL</t>
  </si>
  <si>
    <t>Media ult 10 años</t>
  </si>
  <si>
    <t>Media ult. 5 años</t>
  </si>
  <si>
    <t>2022/2023</t>
  </si>
  <si>
    <t>Rdto
kg/Ha.</t>
  </si>
  <si>
    <t>ALMENDRA ECOLÓGICA</t>
  </si>
  <si>
    <t>Previsión 2022/2023 (Tm. grano)</t>
  </si>
  <si>
    <t>Has. 23/24</t>
  </si>
  <si>
    <t>2023/2024</t>
  </si>
  <si>
    <t>Previsión 2023/2024 (Tm. grano)</t>
  </si>
  <si>
    <t>EXTREMADURA</t>
  </si>
  <si>
    <t>C. Valenciana</t>
  </si>
  <si>
    <t>2020/2023</t>
  </si>
  <si>
    <t>Media 20/23</t>
  </si>
  <si>
    <r>
      <t xml:space="preserve">ESTIMACION COSECHA ALMENDRA GRANO 2024/2025 POR VARIEDADES </t>
    </r>
    <r>
      <rPr>
        <b/>
        <sz val="9"/>
        <rFont val="Arial"/>
        <family val="2"/>
      </rPr>
      <t>(*) Expresado en Toneladas de almendra en grano</t>
    </r>
  </si>
  <si>
    <t>PRODUCCIÓN 23/24 (*)</t>
  </si>
  <si>
    <t>SUPERFICIE PRODUCTIVA Has. 2024/2025 (1)</t>
  </si>
  <si>
    <t>ESTIMACIÓN DE COSECHA 2024/2025 (*)</t>
  </si>
  <si>
    <t>ESTIMACIÓN RENDIMIENTO Kg/Ha CAMPAÑA 2024/2025</t>
  </si>
  <si>
    <t>VARIACIÓN (% +,- QUE CAMPAÑA 2023/2024)</t>
  </si>
  <si>
    <t>EXISTENCIAS FINAL CAMPAÑA 23/24(*)</t>
  </si>
  <si>
    <t>(1) La superfície productiva se estima a partir de la superfície declarada en la Declaración Única Agraria (SIEX) y REGEPA, teniendo en cuenta de una forma muy objectiva el potencial productivo en función del año de plantación, sistema de producción: secano/regadío, convencional/ecologico y demarcación territorial.</t>
  </si>
  <si>
    <t>Has. 24/25</t>
  </si>
  <si>
    <t>2024/2025</t>
  </si>
  <si>
    <t>Prod.23/24</t>
  </si>
  <si>
    <t>Media 14/23</t>
  </si>
  <si>
    <t>Media 19/24</t>
  </si>
  <si>
    <t>Sup 23/24</t>
  </si>
  <si>
    <t>Sup. Prod
Has. 24/25</t>
  </si>
  <si>
    <t>Media ult 4 años</t>
  </si>
  <si>
    <t>2014/2023</t>
  </si>
  <si>
    <t>2019/2023</t>
  </si>
  <si>
    <t>LA RIOJA</t>
  </si>
  <si>
    <t>Comienzan a verse daños por la afectación de la sequía, especialmente en zonas tempranas de secano. En las zonas de regadío y las más tardías, aún es pronto para proporcionar unas cifras definitivas y se concretarán en la actualización de junio</t>
  </si>
  <si>
    <t>Previsión 2024/2025 (Tm. grano)</t>
  </si>
  <si>
    <t>Previsión 
(Tn/grano)
2024/2025</t>
  </si>
  <si>
    <t>Sup. Prod Eco
Has. 23/24</t>
  </si>
  <si>
    <t>PREVISIÓN 2024 (Act.junio)</t>
  </si>
  <si>
    <r>
      <t xml:space="preserve">PREVISION DE COSECHA DE ALMENDRA EN GRANO EN ESPAÑA CAMPAÑA 2024/2025 </t>
    </r>
    <r>
      <rPr>
        <sz val="10"/>
        <rFont val="Arial"/>
        <family val="2"/>
      </rPr>
      <t>(26-06-24)</t>
    </r>
  </si>
  <si>
    <t>Creemos necesario realizar una actualización de datos de previsión de este año, con una segunda previsión de cosecha de 4.200 toneladas de pepita, un 12% menos respecto a la primera previsión, y un 20,7% menos respecto a la cosecha del año pasado, que ya registraba importantes mermas. 
Esta campaña 2024 se espera muy complicada y con un peor pronóstico si cabe que la del año pasado, con unas mermas de entre el 60-65% del potencial productivo regional. 
Además, observamos una pérdida de superficie productiva de almendra convencional muy importante con respecto a la campaña pasada. 
Entre el 8 y el 12 de junio se registraron una serie de tormentas que dejaron irregulares precipitaciones e incluso granizo en algunas zonas. Estas lluvias han dado un respiro a plantaciones, minimizando los daños en las zonas donde aconteció la lluvia. Sin embargo, estas precipitaciones han acontecido tarde siendo muy intensas y concentradas, por lo que no estimamos que resuelvan el problema de las mermas productivas. 
A pesar de las precipitaciones acontecidas en las últimas semanas en algunas zonas productora, la intensa sequía continúa afectado gravemente a gran parte de las plantaciones de secano, que continúan muy debilitadas, que llevan sumando meses muy secos y con temperaturas elevadas. 
El problema no es únicamente la importante merma productiva que llevamos arrastrando durante tres campañas, si no el riesgo de que los árboles no sobrevivan llegado agosto. Las plantaciones se encuentran en una situación de vulnerabilidad; lo que cabe esperar que se realicen arranques de los árboles afectados, y con gran incertidumbre de si finalmente se repondrán.
La situación de extrema sequía en la región está provocando que la fauna cinegética esté causando importantes daños en las plantaciones.</t>
  </si>
  <si>
    <t>ACTUALIZACIÓN: mantenimiento de la previsión. No hemos tenido incidencias meteorologicas.</t>
  </si>
  <si>
    <r>
      <t xml:space="preserve">El incremento de la superficie productiva altera la estimación de cosecha, ya que a la situación general del cultivo hay que sumar las superficies que se van incorporando cada año. En esta campaña hay un incremento de 7.133 Has productivas, de las cuales 4.440 Has son de regadío. 
La situación de sequía ha mejorado mucho a partir de las lluvias que se registraron durante la Semana Santa, ya que en Andalucía Oriental, hasta entonces, las precipitaciones habían sido mínimas. En la zona Occidental ha llovido mucho más y durante varios periodos. 
A pesar de las lluvias, en Andalucía Oriental ya se ven árboles que están tirando una parte de la cosecha, ya que la situación era bastante crítica. Es necesario que llueva algo más para que toda la cosecha se mantenga en los árboles. 
ALMERÍA 4.500 TM (anterior 3.962 TM) +13.68 %. Es la provincia en la que menos ha llovido, pero, en general, hay más cosecha que el año pasado, en torno a un 10% más, aunque con el incremento de superficie el diferencial se sitúa en el +13.68 %.
CÁDIZ 885 TM (anterior 799 TM) +10.76 %. Las fincas están un poco más cargadas que el año pasado, en torno a un 10 % más, pero, el incremento de la superficie productiva eleva el aumento de cosecha a un 10.76 %.
CÓRDOBA 8.700 TM (anterior 5.700 TM)  +52,63%. En general hay más cosecha que el año anterior, pero, sobre todo,   tenemos un gran aumento de la superficie en producción, +3.120 Has, de las cuales 2.130 Has son de regadío, por lo que el incremento de la cosecha con respecto a la campaña pasada se eleva al 52.63 %.
GRANADA 11.000 TM (anterior 10.200 TM) +7.84%. Hay  más de cosecha que el año anterior en toda la provincia, lo que unido al aumento de la superficie productiva, hace que la estimación se sitúe un 7.84% por encima de la campaña pasada.  
HUELVA 1.267 TM (anterior 1.339 TM) -0.94%. Hay una disminución en la superficie productiva en regadío (-156 Has), por lo que el aforo se queda un poco por debajo de la campaña anterior, a pesar de que los árboles estén más cargados (+10% campaña pasada).
JAÉN 1.330 TM (anterior 963 TM) +38.11 %. Cosecha mejor que la campaña pasada, en torno al 15%, pero hay un aumento importante de la superficie productiva en regadío (307 Has) lo que eleva la cosecha un 38.11 % sobre la del año pasado.
MÁLAGA 1.400 TM (anterior 1.172 TM) +19.45 %. Se espera una cosecha superior en un 15-20%, aunque amenazada porque no ha llovido suficiente. Una situación muy similar a la de Almería y Granada.
Con el incremento de la superficie en regadío, finalmente el aumento queda en el 19.45%.
SEVILLA  12.500 TM (anterior 9.000 TM) +38.89 %. Hay más cosecha que el año anterior, alrededor de un 15% de incremento, pero,  tenemos un gran aumento de la superficie en producción, +1.833 Has, de las cuales 1.571 Has son de regadío, por lo que el incremento de la cosecha con respecto a la campaña pasada se eleva al 38.89 %. 
</t>
    </r>
    <r>
      <rPr>
        <sz val="10"/>
        <color rgb="FFFF0000"/>
        <rFont val="Verdana"/>
        <family val="2"/>
      </rPr>
      <t>ACTUALIZACIÓN: Hasta la fecha no hemos tenido ningún evento climatológico ni fitopatológico que haya podido modificar significativamente los datos que ya pasamos EN MAYO</t>
    </r>
    <r>
      <rPr>
        <sz val="10"/>
        <rFont val="Verdana"/>
        <family val="2"/>
      </rPr>
      <t>.</t>
    </r>
  </si>
  <si>
    <r>
      <t xml:space="preserve">Campaña que se presenta con mucha más uniformidad en campo que la pasada campaña, la floración fue buena, buen tamaño de fruto, sin problemas de heladas y con lluvias en un momento muy oportuno para el almendro. Todo esto nos hace pensar en una mejor campaña que la pasada.
</t>
    </r>
    <r>
      <rPr>
        <sz val="10"/>
        <color rgb="FFFF0000"/>
        <rFont val="Verdana"/>
        <family val="2"/>
      </rPr>
      <t>ACTUALIZACIÓN: mantenemos las estimaciones para la campaña de almendra 24-25, que remitimos el pasado mayo</t>
    </r>
  </si>
  <si>
    <r>
      <t xml:space="preserve">La pluviometría ha sido muy escasa y la sequía está afectando muy negativamente a la producción. En las observaciones en campo se  ven menos almendras  pero con un tamaño mayor, se prevé una merma de producción de un 33% respecto al año pasado,  que ya fue una cosecha baja.
Si la sequía persiste la merma de cosecha será mayor y podría afectar gravemente a las plantaciones de secano.
Alicante: 1.570 Tm
Castellón 890Tm
Valencia  2030Tm
</t>
    </r>
    <r>
      <rPr>
        <sz val="10"/>
        <color rgb="FFFF0000"/>
        <rFont val="Verdana"/>
        <family val="2"/>
      </rPr>
      <t xml:space="preserve">ACTUALIZACIÓN: mantenemos las estimaciones de cosecha de almendra </t>
    </r>
    <r>
      <rPr>
        <sz val="10"/>
        <rFont val="Verdana"/>
        <family val="2"/>
      </rPr>
      <t xml:space="preserve">
</t>
    </r>
  </si>
  <si>
    <r>
      <t xml:space="preserve">Algarrobo se estima una produccion de 20.000 t, un 11% por encima de la campaña pasada (18.000t).
</t>
    </r>
    <r>
      <rPr>
        <sz val="10"/>
        <color rgb="FFFF0000"/>
        <rFont val="Verdana"/>
        <family val="2"/>
      </rPr>
      <t xml:space="preserve">ACTUALIZACIÓN: mantenemos las estimaciones de cosecha de almendra </t>
    </r>
  </si>
  <si>
    <r>
      <t xml:space="preserve">Almendro
Daños aislados en almendro por las heladas registradas entre el 23 y 24 de abril de 2024. 
Sin problemas reseñables de ataque de hongos. 
</t>
    </r>
    <r>
      <rPr>
        <sz val="10"/>
        <color rgb="FFFF0000"/>
        <rFont val="Verdana"/>
        <family val="2"/>
      </rPr>
      <t>En cuanto a la avispilla del almendro, se está viendo una afectación muy fuerte este año, lo que hace necesario un 
mayor esfuerzo, tanto de la Administración como de los productores, en el control de esta plaga en todas las 
plantaciones de almendro donde ha sido detectada su presencia</t>
    </r>
    <r>
      <rPr>
        <sz val="10"/>
        <rFont val="Verdana"/>
        <family val="2"/>
      </rPr>
      <t xml:space="preserve">
Fuerte sequía en sur y sierra de Albacete que hace peligrar en mantenimiento de las plantaciones. L</t>
    </r>
    <r>
      <rPr>
        <sz val="10"/>
        <color rgb="FFFF0000"/>
        <rFont val="Verdana"/>
        <family val="2"/>
      </rPr>
      <t>as 
precipitaciones recogidas entre el 8 y el 12 de junio han venido a aliviar momentáneamente la dramática situación 
de estrés hídrico que se estaba padeciendo en algunas zonas de la provincia de Albacete. La situación sigue siendo 
muy grave</t>
    </r>
    <r>
      <rPr>
        <sz val="10"/>
        <rFont val="Verdana"/>
        <family val="2"/>
      </rPr>
      <t xml:space="preserve">
La superficie de producción de almendro en producción se ha obtenido de los datos facilitados por el MAPA y por la Consejería de Agricultura de C-LM, considerando como superficie en producción las plantaciones en secano &gt;= 5 años y plantaciones en regadío &gt;= 4 años.  En secano 106.891 ha en producción y en regadío 20.971 ha en producción, lo que da un total de 127.862 ha de almendro en producción. 
Pistacho
* En C-LM en la PAC de 2023 se declararon 60.414 ha de pistacho, y de estas se considera que 7.555 ha son las que se encuentran en producción (superficie plantada según PAC de 2015), estando en secano 6.276 ha y en regadío 1.279 ha. La estimación esta prevista hacerla en el mes de julio.
Nuez
La superficie de nuez, considerada, es la declarada en la PAC de 2020, que fue de 1.712 ha.</t>
    </r>
  </si>
  <si>
    <r>
      <t xml:space="preserve">Se observa un ligero descenso de la superficie productiva global debido a que se han dejado de declarar 1.090 ha de superfície de secano y el aumento de 662 ha en regadío da lugar a un balance negativo. La superfície de regadío sube a 11.082 ha, con un incremento del 6,4% en comparación a la campaña precedente. Las explotaciones en secano, que continúan siendo la mayoría (64,1%), han retrocedido su superficie un 5,2%.
La campaña 2023-2024 fue negativa para el almendro en secano, ya que el árbol tenía reservas para dar una buena floración pero la sequía prolongada dió lugar a calibres pequeños y a una situación de estrés para el cultivo. No debemos olvidar que el almendro no deja caer su fruto en situaciones de déficit hídrico. En cambio, el almendro en regadio de la campaña 2023-2024 al final no tuvo demasiadas restricciones de agua y dió lugar a unos rendimientos buenos.
Esta campaña 2024-2025 sigue estando afectada por la sequía en las zonas productoras de Cataluña. Las recientes lluvias de abril y mayo permiten dar una previsión positiva en la formación del fruto. Excepto algunos pocos municipios el almendro no ha sufrido afectaciones por heladas esta campaña. La variedad Vairo presenta un mal cuajado y por tanto poca carga de frutos.  El aumento de producción estimada se debe principalmente al augmento de plantaciones productivas en regadío, como se comentaba antes, en las cuales no hay previsión de restricciones de agua y por lo tanto deberían darse buenas producciones. 
ALGARROBO: Se preve una cosecha por debajo de la anterior (2023 18.000t vs 2024 11.000t), debido a la grave sequía del 2023, que afectó la floración efectiva del arbol entre agosto y octubre. No ha habido incidencias por heladas. Ha habido algunas nuevas plantaciones estos últimos años impulsadas por los precios especialmente altos y interés creciente por parte de la indústria tranformadora, pero el desplome de precios puede peligrar su continuidad. 
</t>
    </r>
    <r>
      <rPr>
        <sz val="10"/>
        <color rgb="FFFF0000"/>
        <rFont val="Verdana"/>
        <family val="2"/>
      </rPr>
      <t xml:space="preserve">ACTUALIZACIÓN: mantenemos los valores de la previsión de cosecha de almendra publicada en mayo  </t>
    </r>
    <r>
      <rPr>
        <sz val="10"/>
        <rFont val="Verdana"/>
        <family val="2"/>
      </rPr>
      <t xml:space="preserve">                                                                                                                                                                                                                                                </t>
    </r>
  </si>
  <si>
    <t>Previsión 2024 (mayo)</t>
  </si>
  <si>
    <t>Var may/jun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</si>
</sst>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p_t_a_-;\-* #,##0.00\ _p_t_a_-;_-* &quot;-&quot;??\ _p_t_a_-;_-@_-"/>
    <numFmt numFmtId="165" formatCode="0.00_ ;[Red]\-0.00\ "/>
    <numFmt numFmtId="166" formatCode="#,##0.00_ ;[Red]\-#,##0.00\ "/>
    <numFmt numFmtId="169" formatCode="0.0"/>
  </numFmts>
  <fonts count="21" x14ac:knownFonts="1">
    <font>
      <sz val="10"/>
      <name val="Arial"/>
    </font>
    <font>
      <sz val="10"/>
      <name val="Arial"/>
      <family val="2"/>
    </font>
    <font>
      <b/>
      <sz val="10"/>
      <color indexed="18"/>
      <name val="Arial"/>
      <family val="2"/>
    </font>
    <font>
      <b/>
      <sz val="10"/>
      <color indexed="16"/>
      <name val="Arial"/>
      <family val="2"/>
    </font>
    <font>
      <b/>
      <sz val="10"/>
      <name val="Arial"/>
      <family val="2"/>
    </font>
    <font>
      <b/>
      <sz val="10"/>
      <color indexed="12"/>
      <name val="Arial"/>
      <family val="2"/>
    </font>
    <font>
      <sz val="10"/>
      <name val="Arial"/>
      <family val="2"/>
    </font>
    <font>
      <b/>
      <sz val="16"/>
      <color indexed="9"/>
      <name val="Arial"/>
      <family val="2"/>
    </font>
    <font>
      <b/>
      <sz val="8"/>
      <name val="Arial"/>
      <family val="2"/>
    </font>
    <font>
      <b/>
      <sz val="11"/>
      <name val="Arial"/>
      <family val="2"/>
    </font>
    <font>
      <b/>
      <sz val="12"/>
      <name val="Arial"/>
      <family val="2"/>
    </font>
    <font>
      <sz val="9"/>
      <name val="Verdana"/>
      <family val="2"/>
    </font>
    <font>
      <b/>
      <sz val="10"/>
      <name val="Verdana"/>
      <family val="2"/>
    </font>
    <font>
      <sz val="8"/>
      <name val="Arial"/>
      <family val="2"/>
    </font>
    <font>
      <sz val="10"/>
      <name val="Verdana"/>
      <family val="2"/>
    </font>
    <font>
      <b/>
      <sz val="9"/>
      <name val="Arial"/>
      <family val="2"/>
    </font>
    <font>
      <b/>
      <sz val="11"/>
      <name val="Verdana"/>
      <family val="2"/>
    </font>
    <font>
      <sz val="10"/>
      <color rgb="FFFF0000"/>
      <name val="Verdana"/>
      <family val="2"/>
    </font>
    <font>
      <sz val="10"/>
      <color theme="1"/>
      <name val="Calibri"/>
      <family val="2"/>
    </font>
    <font>
      <sz val="10"/>
      <color rgb="FF00B050"/>
      <name val="Arial"/>
      <family val="2"/>
    </font>
    <font>
      <sz val="10"/>
      <color theme="1"/>
      <name val="Verdana"/>
      <family val="2"/>
    </font>
  </fonts>
  <fills count="11">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11"/>
        <bgColor indexed="64"/>
      </patternFill>
    </fill>
    <fill>
      <patternFill patternType="solid">
        <fgColor indexed="18"/>
        <bgColor indexed="64"/>
      </patternFill>
    </fill>
    <fill>
      <patternFill patternType="solid">
        <fgColor rgb="FFCCFFCC"/>
        <bgColor indexed="64"/>
      </patternFill>
    </fill>
  </fills>
  <borders count="63">
    <border>
      <left/>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9"/>
      </top>
      <bottom/>
      <diagonal/>
    </border>
    <border>
      <left/>
      <right/>
      <top style="medium">
        <color indexed="64"/>
      </top>
      <bottom style="thin">
        <color indexed="64"/>
      </bottom>
      <diagonal/>
    </border>
  </borders>
  <cellStyleXfs count="2">
    <xf numFmtId="0" fontId="0" fillId="0" borderId="0">
      <alignment vertical="top" wrapText="1"/>
    </xf>
    <xf numFmtId="164" fontId="1" fillId="0" borderId="0" applyFont="0" applyFill="0" applyBorder="0" applyAlignment="0" applyProtection="0"/>
  </cellStyleXfs>
  <cellXfs count="285">
    <xf numFmtId="0" fontId="0" fillId="0" borderId="0" xfId="0">
      <alignment vertical="top" wrapText="1"/>
    </xf>
    <xf numFmtId="0" fontId="4" fillId="2" borderId="1" xfId="0" applyFont="1" applyFill="1" applyBorder="1" applyAlignment="1">
      <alignment horizontal="center" vertical="center"/>
    </xf>
    <xf numFmtId="49" fontId="5" fillId="3" borderId="2" xfId="0" applyNumberFormat="1" applyFont="1" applyFill="1" applyBorder="1" applyAlignment="1">
      <alignment horizontal="center" vertical="top" wrapText="1"/>
    </xf>
    <xf numFmtId="0" fontId="5" fillId="3" borderId="3" xfId="0" applyFont="1" applyFill="1" applyBorder="1" applyAlignment="1">
      <alignment horizontal="center" vertical="center"/>
    </xf>
    <xf numFmtId="3" fontId="5" fillId="3" borderId="4" xfId="0" applyNumberFormat="1" applyFont="1" applyFill="1" applyBorder="1" applyAlignment="1">
      <alignment horizontal="right" vertical="center" wrapText="1"/>
    </xf>
    <xf numFmtId="3" fontId="0" fillId="0" borderId="0" xfId="0" applyNumberFormat="1">
      <alignment vertical="top" wrapText="1"/>
    </xf>
    <xf numFmtId="3" fontId="5" fillId="3" borderId="5" xfId="0" applyNumberFormat="1" applyFont="1" applyFill="1" applyBorder="1" applyAlignment="1">
      <alignment horizontal="right" vertical="center" wrapText="1"/>
    </xf>
    <xf numFmtId="3" fontId="5" fillId="3" borderId="6" xfId="0" applyNumberFormat="1" applyFont="1" applyFill="1" applyBorder="1" applyAlignment="1">
      <alignment horizontal="right" vertical="center" wrapText="1"/>
    </xf>
    <xf numFmtId="3" fontId="5" fillId="3" borderId="7" xfId="0" applyNumberFormat="1" applyFont="1" applyFill="1" applyBorder="1" applyAlignment="1">
      <alignment horizontal="right" vertical="center" wrapText="1"/>
    </xf>
    <xf numFmtId="3" fontId="0" fillId="0" borderId="8" xfId="0" applyNumberFormat="1" applyBorder="1" applyAlignment="1">
      <alignment vertical="center" wrapText="1"/>
    </xf>
    <xf numFmtId="3" fontId="0" fillId="0" borderId="9" xfId="0" applyNumberFormat="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3" fontId="0" fillId="0" borderId="12" xfId="0" applyNumberFormat="1" applyBorder="1" applyAlignment="1">
      <alignment vertical="center" wrapText="1"/>
    </xf>
    <xf numFmtId="3" fontId="0" fillId="0" borderId="13" xfId="0" applyNumberFormat="1" applyBorder="1" applyAlignment="1">
      <alignment vertical="center" wrapText="1"/>
    </xf>
    <xf numFmtId="0" fontId="0" fillId="0" borderId="14" xfId="0" applyBorder="1" applyAlignment="1">
      <alignment vertical="center" wrapText="1"/>
    </xf>
    <xf numFmtId="3" fontId="0" fillId="0" borderId="15" xfId="0" applyNumberFormat="1" applyBorder="1" applyAlignment="1">
      <alignment vertical="center" wrapText="1"/>
    </xf>
    <xf numFmtId="3" fontId="0" fillId="0" borderId="16" xfId="0" applyNumberFormat="1" applyBorder="1" applyAlignment="1">
      <alignment vertical="center" wrapText="1"/>
    </xf>
    <xf numFmtId="0" fontId="4" fillId="0" borderId="17" xfId="0" applyFont="1" applyBorder="1" applyAlignment="1">
      <alignment vertical="center" wrapText="1"/>
    </xf>
    <xf numFmtId="3" fontId="4" fillId="0" borderId="18" xfId="0" applyNumberFormat="1" applyFont="1" applyBorder="1" applyAlignment="1">
      <alignment vertical="center" wrapText="1"/>
    </xf>
    <xf numFmtId="3" fontId="4" fillId="0" borderId="19" xfId="0" applyNumberFormat="1" applyFont="1" applyBorder="1" applyAlignment="1">
      <alignment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3" fontId="4" fillId="4" borderId="11" xfId="0" applyNumberFormat="1" applyFont="1" applyFill="1" applyBorder="1">
      <alignment vertical="top" wrapText="1"/>
    </xf>
    <xf numFmtId="3" fontId="4" fillId="5" borderId="17" xfId="0" applyNumberFormat="1" applyFont="1" applyFill="1" applyBorder="1">
      <alignment vertical="top" wrapText="1"/>
    </xf>
    <xf numFmtId="3" fontId="0" fillId="0" borderId="8" xfId="0" applyNumberFormat="1" applyBorder="1">
      <alignment vertical="top" wrapText="1"/>
    </xf>
    <xf numFmtId="0" fontId="4" fillId="0" borderId="21" xfId="0" applyFont="1" applyBorder="1">
      <alignment vertical="top" wrapText="1"/>
    </xf>
    <xf numFmtId="0" fontId="4" fillId="0" borderId="22" xfId="0" applyFont="1" applyBorder="1">
      <alignment vertical="top" wrapText="1"/>
    </xf>
    <xf numFmtId="0" fontId="4" fillId="0" borderId="23" xfId="0" applyFont="1" applyBorder="1">
      <alignment vertical="top" wrapText="1"/>
    </xf>
    <xf numFmtId="0" fontId="4" fillId="0" borderId="24" xfId="0" applyFont="1" applyBorder="1" applyAlignment="1">
      <alignment horizontal="center" vertical="center" wrapText="1"/>
    </xf>
    <xf numFmtId="3" fontId="0" fillId="0" borderId="25" xfId="0" applyNumberFormat="1" applyBorder="1">
      <alignment vertical="top" wrapText="1"/>
    </xf>
    <xf numFmtId="4" fontId="0" fillId="0" borderId="25" xfId="0" applyNumberFormat="1" applyBorder="1">
      <alignment vertical="top" wrapText="1"/>
    </xf>
    <xf numFmtId="4" fontId="0" fillId="0" borderId="8" xfId="0" applyNumberFormat="1" applyBorder="1">
      <alignment vertical="top" wrapText="1"/>
    </xf>
    <xf numFmtId="166" fontId="0" fillId="0" borderId="26" xfId="0" applyNumberFormat="1" applyBorder="1">
      <alignment vertical="top" wrapText="1"/>
    </xf>
    <xf numFmtId="166" fontId="0" fillId="0" borderId="9" xfId="0" applyNumberFormat="1" applyBorder="1">
      <alignment vertical="top" wrapText="1"/>
    </xf>
    <xf numFmtId="3" fontId="0" fillId="0" borderId="7" xfId="0" applyNumberFormat="1" applyBorder="1">
      <alignment vertical="top" wrapText="1"/>
    </xf>
    <xf numFmtId="4" fontId="0" fillId="0" borderId="7" xfId="0" applyNumberFormat="1" applyBorder="1">
      <alignment vertical="top" wrapText="1"/>
    </xf>
    <xf numFmtId="166" fontId="0" fillId="0" borderId="20" xfId="0" applyNumberFormat="1" applyBorder="1">
      <alignment vertical="top" wrapText="1"/>
    </xf>
    <xf numFmtId="3" fontId="0" fillId="0" borderId="15" xfId="0" applyNumberFormat="1" applyBorder="1">
      <alignment vertical="top" wrapText="1"/>
    </xf>
    <xf numFmtId="4" fontId="0" fillId="0" borderId="15" xfId="0" applyNumberFormat="1" applyBorder="1">
      <alignment vertical="top" wrapText="1"/>
    </xf>
    <xf numFmtId="166" fontId="0" fillId="0" borderId="16" xfId="0" applyNumberFormat="1" applyBorder="1">
      <alignment vertical="top" wrapText="1"/>
    </xf>
    <xf numFmtId="0" fontId="4" fillId="0" borderId="0" xfId="0" applyFont="1">
      <alignment vertical="top" wrapText="1"/>
    </xf>
    <xf numFmtId="3" fontId="6" fillId="0" borderId="12" xfId="0" applyNumberFormat="1" applyFont="1" applyBorder="1" applyAlignment="1">
      <alignment horizontal="right" vertical="top"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3" fontId="4" fillId="5" borderId="4" xfId="0" applyNumberFormat="1" applyFont="1" applyFill="1" applyBorder="1">
      <alignment vertical="top" wrapText="1"/>
    </xf>
    <xf numFmtId="4" fontId="4" fillId="5" borderId="4" xfId="0" applyNumberFormat="1" applyFont="1" applyFill="1" applyBorder="1">
      <alignment vertical="top" wrapText="1"/>
    </xf>
    <xf numFmtId="166" fontId="4" fillId="5" borderId="28" xfId="0" applyNumberFormat="1" applyFont="1" applyFill="1" applyBorder="1">
      <alignment vertical="top" wrapText="1"/>
    </xf>
    <xf numFmtId="0" fontId="6" fillId="0" borderId="10" xfId="0" applyFont="1" applyBorder="1" applyAlignment="1">
      <alignment vertical="center" wrapText="1"/>
    </xf>
    <xf numFmtId="0" fontId="4" fillId="0" borderId="28" xfId="0" applyFont="1" applyBorder="1" applyAlignment="1">
      <alignment horizontal="center" vertical="center" wrapText="1"/>
    </xf>
    <xf numFmtId="0" fontId="4" fillId="0" borderId="29" xfId="0" applyFont="1" applyBorder="1">
      <alignment vertical="top" wrapText="1"/>
    </xf>
    <xf numFmtId="0" fontId="11" fillId="0" borderId="0" xfId="0" applyFont="1" applyAlignment="1">
      <alignment horizontal="justify" vertical="top" wrapText="1"/>
    </xf>
    <xf numFmtId="0" fontId="11" fillId="0" borderId="0" xfId="0" applyFont="1">
      <alignment vertical="top" wrapText="1"/>
    </xf>
    <xf numFmtId="3" fontId="0" fillId="0" borderId="12" xfId="0" applyNumberFormat="1" applyBorder="1">
      <alignment vertical="top" wrapText="1"/>
    </xf>
    <xf numFmtId="4" fontId="0" fillId="0" borderId="12" xfId="0" applyNumberFormat="1" applyBorder="1">
      <alignment vertical="top" wrapText="1"/>
    </xf>
    <xf numFmtId="166" fontId="0" fillId="0" borderId="13" xfId="0" applyNumberFormat="1" applyBorder="1">
      <alignment vertical="top" wrapText="1"/>
    </xf>
    <xf numFmtId="0" fontId="2" fillId="6" borderId="30" xfId="0" applyFont="1" applyFill="1" applyBorder="1" applyAlignment="1">
      <alignment vertical="center"/>
    </xf>
    <xf numFmtId="0" fontId="2" fillId="6" borderId="10" xfId="0" applyFont="1" applyFill="1" applyBorder="1" applyAlignment="1">
      <alignment vertical="center"/>
    </xf>
    <xf numFmtId="0" fontId="2" fillId="6" borderId="31" xfId="0" applyFont="1" applyFill="1" applyBorder="1" applyAlignment="1">
      <alignment vertical="center"/>
    </xf>
    <xf numFmtId="4" fontId="6" fillId="0" borderId="25" xfId="0" applyNumberFormat="1" applyFont="1" applyBorder="1" applyAlignment="1">
      <alignment horizontal="right" vertical="top" wrapText="1"/>
    </xf>
    <xf numFmtId="4" fontId="6" fillId="0" borderId="12" xfId="0" applyNumberFormat="1" applyFont="1" applyBorder="1" applyAlignment="1">
      <alignment horizontal="right" vertical="top" wrapText="1"/>
    </xf>
    <xf numFmtId="3" fontId="0" fillId="0" borderId="8" xfId="0" applyNumberFormat="1" applyBorder="1" applyAlignment="1">
      <alignment horizontal="right" vertical="center" wrapText="1"/>
    </xf>
    <xf numFmtId="4" fontId="6" fillId="0" borderId="15" xfId="0" applyNumberFormat="1" applyFont="1" applyBorder="1" applyAlignment="1">
      <alignment horizontal="right" vertical="top" wrapText="1"/>
    </xf>
    <xf numFmtId="4" fontId="6" fillId="0" borderId="26" xfId="0" applyNumberFormat="1" applyFont="1" applyBorder="1" applyAlignment="1">
      <alignment horizontal="right" vertical="top" wrapText="1"/>
    </xf>
    <xf numFmtId="4" fontId="6" fillId="0" borderId="13" xfId="0" applyNumberFormat="1" applyFont="1" applyBorder="1" applyAlignment="1">
      <alignment horizontal="right" vertical="top" wrapText="1"/>
    </xf>
    <xf numFmtId="0" fontId="2" fillId="7" borderId="17" xfId="0" applyFont="1" applyFill="1" applyBorder="1" applyAlignment="1">
      <alignment vertical="center"/>
    </xf>
    <xf numFmtId="0" fontId="6" fillId="0" borderId="0" xfId="0" applyFont="1">
      <alignment vertical="top" wrapText="1"/>
    </xf>
    <xf numFmtId="3" fontId="2" fillId="7" borderId="19" xfId="1" applyNumberFormat="1" applyFont="1" applyFill="1" applyBorder="1" applyAlignment="1">
      <alignment horizontal="right" vertical="center" wrapText="1"/>
    </xf>
    <xf numFmtId="166" fontId="4" fillId="0" borderId="24" xfId="0" applyNumberFormat="1" applyFont="1" applyBorder="1">
      <alignment vertical="top" wrapText="1"/>
    </xf>
    <xf numFmtId="166" fontId="4" fillId="0" borderId="32" xfId="0" applyNumberFormat="1" applyFont="1" applyBorder="1">
      <alignment vertical="top" wrapText="1"/>
    </xf>
    <xf numFmtId="166" fontId="4" fillId="0" borderId="9" xfId="0" applyNumberFormat="1" applyFont="1" applyBorder="1">
      <alignment vertical="top" wrapText="1"/>
    </xf>
    <xf numFmtId="3" fontId="0" fillId="0" borderId="33" xfId="0" applyNumberFormat="1" applyBorder="1" applyAlignment="1">
      <alignment vertical="center" wrapText="1"/>
    </xf>
    <xf numFmtId="3" fontId="0" fillId="0" borderId="34" xfId="0" applyNumberFormat="1" applyBorder="1" applyAlignment="1">
      <alignment vertical="center" wrapText="1"/>
    </xf>
    <xf numFmtId="3" fontId="0" fillId="0" borderId="34" xfId="0" applyNumberFormat="1" applyBorder="1" applyAlignment="1">
      <alignment horizontal="right" vertical="center" wrapText="1"/>
    </xf>
    <xf numFmtId="3" fontId="0" fillId="0" borderId="35" xfId="0" applyNumberFormat="1" applyBorder="1" applyAlignment="1">
      <alignment vertical="center" wrapText="1"/>
    </xf>
    <xf numFmtId="3" fontId="6" fillId="0" borderId="12" xfId="0" applyNumberFormat="1" applyFont="1" applyBorder="1">
      <alignment vertical="top" wrapText="1"/>
    </xf>
    <xf numFmtId="3" fontId="6" fillId="0" borderId="8" xfId="0" applyNumberFormat="1" applyFont="1" applyBorder="1">
      <alignment vertical="top" wrapText="1"/>
    </xf>
    <xf numFmtId="3" fontId="6" fillId="0" borderId="15" xfId="0" applyNumberFormat="1" applyFont="1" applyBorder="1">
      <alignment vertical="top" wrapText="1"/>
    </xf>
    <xf numFmtId="0" fontId="12" fillId="0" borderId="8" xfId="0" applyFont="1" applyBorder="1" applyAlignment="1">
      <alignment horizontal="left" vertical="center" wrapText="1"/>
    </xf>
    <xf numFmtId="0" fontId="12" fillId="0" borderId="8" xfId="0" applyFont="1" applyBorder="1" applyAlignment="1">
      <alignment vertical="center" wrapText="1"/>
    </xf>
    <xf numFmtId="3" fontId="6" fillId="0" borderId="25" xfId="0" applyNumberFormat="1" applyFont="1" applyBorder="1">
      <alignment vertical="top" wrapText="1"/>
    </xf>
    <xf numFmtId="0" fontId="12" fillId="0" borderId="8" xfId="0" applyFont="1" applyBorder="1">
      <alignment vertical="top" wrapText="1"/>
    </xf>
    <xf numFmtId="0" fontId="4" fillId="0" borderId="17" xfId="0" applyFont="1" applyBorder="1">
      <alignment vertical="top" wrapText="1"/>
    </xf>
    <xf numFmtId="3" fontId="2" fillId="6" borderId="36" xfId="0" applyNumberFormat="1" applyFont="1" applyFill="1" applyBorder="1">
      <alignment vertical="top" wrapText="1"/>
    </xf>
    <xf numFmtId="0" fontId="2" fillId="6" borderId="14" xfId="0" applyFont="1" applyFill="1" applyBorder="1" applyAlignment="1">
      <alignment vertical="center"/>
    </xf>
    <xf numFmtId="3" fontId="6" fillId="0" borderId="35" xfId="0" applyNumberFormat="1" applyFont="1" applyBorder="1" applyAlignment="1">
      <alignment vertical="center" wrapText="1"/>
    </xf>
    <xf numFmtId="3" fontId="6" fillId="0" borderId="15" xfId="0" applyNumberFormat="1" applyFont="1" applyBorder="1" applyAlignment="1">
      <alignment vertical="center" wrapText="1"/>
    </xf>
    <xf numFmtId="3" fontId="6" fillId="0" borderId="16" xfId="0" applyNumberFormat="1" applyFont="1" applyBorder="1" applyAlignment="1">
      <alignment vertical="center" wrapText="1"/>
    </xf>
    <xf numFmtId="3" fontId="4" fillId="0" borderId="17" xfId="0" applyNumberFormat="1" applyFont="1" applyBorder="1">
      <alignment vertical="top" wrapText="1"/>
    </xf>
    <xf numFmtId="4" fontId="4" fillId="0" borderId="1" xfId="0" applyNumberFormat="1" applyFont="1" applyBorder="1">
      <alignment vertical="top" wrapText="1"/>
    </xf>
    <xf numFmtId="166" fontId="4" fillId="0" borderId="20" xfId="0" applyNumberFormat="1" applyFont="1" applyBorder="1">
      <alignment vertical="top" wrapText="1"/>
    </xf>
    <xf numFmtId="165" fontId="2" fillId="0" borderId="12" xfId="0" applyNumberFormat="1" applyFont="1" applyBorder="1" applyAlignment="1">
      <alignment vertical="center"/>
    </xf>
    <xf numFmtId="165" fontId="2" fillId="0" borderId="13" xfId="0" applyNumberFormat="1" applyFont="1" applyBorder="1" applyAlignment="1">
      <alignment vertical="center"/>
    </xf>
    <xf numFmtId="165" fontId="2" fillId="0" borderId="8" xfId="0" applyNumberFormat="1" applyFont="1" applyBorder="1" applyAlignment="1">
      <alignment vertical="center"/>
    </xf>
    <xf numFmtId="165" fontId="2" fillId="0" borderId="15" xfId="0" applyNumberFormat="1" applyFont="1" applyBorder="1" applyAlignment="1">
      <alignment vertical="center"/>
    </xf>
    <xf numFmtId="165" fontId="2" fillId="0" borderId="37" xfId="0" applyNumberFormat="1" applyFont="1" applyBorder="1" applyAlignment="1">
      <alignment vertical="center"/>
    </xf>
    <xf numFmtId="165" fontId="2" fillId="0" borderId="4" xfId="0" applyNumberFormat="1" applyFont="1" applyBorder="1" applyAlignment="1">
      <alignment vertical="center"/>
    </xf>
    <xf numFmtId="165" fontId="2" fillId="0" borderId="28" xfId="0" applyNumberFormat="1" applyFont="1" applyBorder="1" applyAlignment="1">
      <alignment vertical="center"/>
    </xf>
    <xf numFmtId="3" fontId="6" fillId="0" borderId="38" xfId="0" applyNumberFormat="1" applyFont="1" applyBorder="1">
      <alignment vertical="top" wrapText="1"/>
    </xf>
    <xf numFmtId="3" fontId="6" fillId="0" borderId="39" xfId="0" applyNumberFormat="1" applyFont="1" applyBorder="1">
      <alignment vertical="top" wrapText="1"/>
    </xf>
    <xf numFmtId="3" fontId="6" fillId="0" borderId="36" xfId="0" applyNumberFormat="1" applyFont="1" applyBorder="1">
      <alignment vertical="top" wrapText="1"/>
    </xf>
    <xf numFmtId="3" fontId="6" fillId="0" borderId="40" xfId="0" applyNumberFormat="1" applyFont="1" applyBorder="1">
      <alignment vertical="top" wrapText="1"/>
    </xf>
    <xf numFmtId="3" fontId="6" fillId="0" borderId="9" xfId="0" applyNumberFormat="1" applyFont="1" applyBorder="1">
      <alignment vertical="top" wrapText="1"/>
    </xf>
    <xf numFmtId="3" fontId="6" fillId="0" borderId="16" xfId="0" applyNumberFormat="1" applyFont="1" applyBorder="1">
      <alignment vertical="top" wrapText="1"/>
    </xf>
    <xf numFmtId="3" fontId="6" fillId="0" borderId="4" xfId="1" applyNumberFormat="1" applyFont="1" applyFill="1" applyBorder="1" applyAlignment="1">
      <alignment horizontal="right" vertical="center" wrapText="1"/>
    </xf>
    <xf numFmtId="3" fontId="6" fillId="0" borderId="19" xfId="1" applyNumberFormat="1" applyFont="1" applyFill="1" applyBorder="1" applyAlignment="1">
      <alignment horizontal="right" vertical="center" wrapText="1"/>
    </xf>
    <xf numFmtId="49" fontId="6" fillId="0" borderId="41" xfId="0" applyNumberFormat="1" applyFont="1" applyBorder="1" applyAlignment="1">
      <alignment horizontal="center" vertical="top" wrapText="1"/>
    </xf>
    <xf numFmtId="0" fontId="4" fillId="2" borderId="43" xfId="0" applyFont="1" applyFill="1" applyBorder="1" applyAlignment="1">
      <alignment horizontal="center" vertical="center"/>
    </xf>
    <xf numFmtId="165" fontId="2" fillId="2" borderId="13" xfId="0" applyNumberFormat="1" applyFont="1" applyFill="1" applyBorder="1" applyAlignment="1">
      <alignment vertical="center"/>
    </xf>
    <xf numFmtId="165" fontId="2" fillId="2" borderId="16" xfId="0" applyNumberFormat="1" applyFont="1" applyFill="1" applyBorder="1" applyAlignment="1">
      <alignment vertical="center"/>
    </xf>
    <xf numFmtId="165" fontId="2" fillId="2" borderId="28" xfId="0" applyNumberFormat="1" applyFont="1" applyFill="1" applyBorder="1" applyAlignment="1">
      <alignment vertical="center"/>
    </xf>
    <xf numFmtId="165" fontId="2" fillId="2" borderId="33" xfId="0" applyNumberFormat="1" applyFont="1" applyFill="1" applyBorder="1" applyAlignment="1">
      <alignment vertical="center"/>
    </xf>
    <xf numFmtId="165" fontId="2" fillId="2" borderId="35" xfId="0" applyNumberFormat="1" applyFont="1" applyFill="1" applyBorder="1" applyAlignment="1">
      <alignment vertical="center"/>
    </xf>
    <xf numFmtId="165" fontId="2" fillId="2" borderId="18" xfId="0" applyNumberFormat="1" applyFont="1" applyFill="1" applyBorder="1" applyAlignment="1">
      <alignment vertical="center"/>
    </xf>
    <xf numFmtId="0" fontId="5" fillId="3" borderId="32" xfId="0" applyFont="1" applyFill="1" applyBorder="1" applyAlignment="1">
      <alignment horizontal="center" vertical="center"/>
    </xf>
    <xf numFmtId="2" fontId="5" fillId="3" borderId="13" xfId="0" applyNumberFormat="1" applyFont="1" applyFill="1" applyBorder="1" applyAlignment="1">
      <alignment horizontal="right" vertical="top" wrapText="1"/>
    </xf>
    <xf numFmtId="2" fontId="5" fillId="3" borderId="20" xfId="0" applyNumberFormat="1" applyFont="1" applyFill="1" applyBorder="1" applyAlignment="1">
      <alignment horizontal="right" vertical="top" wrapText="1"/>
    </xf>
    <xf numFmtId="2" fontId="5" fillId="3" borderId="32" xfId="0" applyNumberFormat="1" applyFont="1" applyFill="1" applyBorder="1" applyAlignment="1">
      <alignment horizontal="right" vertical="top" wrapText="1"/>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3" fontId="5" fillId="3" borderId="33" xfId="0" applyNumberFormat="1" applyFont="1" applyFill="1" applyBorder="1" applyAlignment="1">
      <alignment horizontal="right" vertical="center" wrapText="1"/>
    </xf>
    <xf numFmtId="3" fontId="5" fillId="3" borderId="34" xfId="0" applyNumberFormat="1" applyFont="1" applyFill="1" applyBorder="1" applyAlignment="1">
      <alignment horizontal="right" vertical="center" wrapText="1"/>
    </xf>
    <xf numFmtId="3" fontId="5" fillId="3" borderId="35" xfId="0" applyNumberFormat="1" applyFont="1" applyFill="1" applyBorder="1" applyAlignment="1">
      <alignment horizontal="right" vertical="center" wrapText="1"/>
    </xf>
    <xf numFmtId="3" fontId="5" fillId="3" borderId="18" xfId="0" applyNumberFormat="1" applyFont="1" applyFill="1" applyBorder="1" applyAlignment="1">
      <alignment horizontal="right" vertical="center" wrapText="1"/>
    </xf>
    <xf numFmtId="0" fontId="4" fillId="8" borderId="32" xfId="0" applyFont="1" applyFill="1" applyBorder="1" applyAlignment="1">
      <alignment horizontal="center" vertical="center"/>
    </xf>
    <xf numFmtId="3" fontId="4" fillId="8" borderId="13" xfId="0" applyNumberFormat="1" applyFont="1" applyFill="1" applyBorder="1" applyAlignment="1">
      <alignment horizontal="right" vertical="center" wrapText="1"/>
    </xf>
    <xf numFmtId="3" fontId="4" fillId="8" borderId="28" xfId="0" applyNumberFormat="1" applyFont="1" applyFill="1" applyBorder="1" applyAlignment="1">
      <alignment horizontal="right" vertical="center" wrapText="1"/>
    </xf>
    <xf numFmtId="0" fontId="4" fillId="8" borderId="41" xfId="0" applyFont="1" applyFill="1" applyBorder="1" applyAlignment="1">
      <alignment horizontal="center" vertical="center"/>
    </xf>
    <xf numFmtId="0" fontId="4" fillId="8" borderId="42" xfId="0" applyFont="1" applyFill="1" applyBorder="1" applyAlignment="1">
      <alignment horizontal="center" vertical="center"/>
    </xf>
    <xf numFmtId="3" fontId="4" fillId="8" borderId="33" xfId="0" applyNumberFormat="1" applyFont="1" applyFill="1" applyBorder="1" applyAlignment="1">
      <alignment horizontal="right" vertical="center" wrapText="1"/>
    </xf>
    <xf numFmtId="3" fontId="4" fillId="8" borderId="34" xfId="0" applyNumberFormat="1" applyFont="1" applyFill="1" applyBorder="1" applyAlignment="1">
      <alignment horizontal="right" vertical="center" wrapText="1"/>
    </xf>
    <xf numFmtId="3" fontId="4" fillId="8" borderId="35" xfId="0" applyNumberFormat="1" applyFont="1" applyFill="1" applyBorder="1" applyAlignment="1">
      <alignment horizontal="right" vertical="center" wrapText="1"/>
    </xf>
    <xf numFmtId="3" fontId="4" fillId="8" borderId="18" xfId="0" applyNumberFormat="1" applyFont="1" applyFill="1" applyBorder="1" applyAlignment="1">
      <alignment horizontal="right" vertical="center" wrapText="1"/>
    </xf>
    <xf numFmtId="3" fontId="6" fillId="0" borderId="13" xfId="0" applyNumberFormat="1" applyFont="1" applyBorder="1" applyAlignment="1">
      <alignment horizontal="right" vertical="center" wrapText="1"/>
    </xf>
    <xf numFmtId="3" fontId="6" fillId="0" borderId="37" xfId="0" applyNumberFormat="1" applyFont="1" applyBorder="1" applyAlignment="1">
      <alignment horizontal="right" vertical="center" wrapText="1"/>
    </xf>
    <xf numFmtId="3" fontId="6" fillId="0" borderId="28" xfId="0" applyNumberFormat="1" applyFont="1" applyBorder="1" applyAlignment="1">
      <alignment horizontal="right" vertical="center" wrapText="1"/>
    </xf>
    <xf numFmtId="3" fontId="6" fillId="0" borderId="33" xfId="0" applyNumberFormat="1" applyFont="1" applyBorder="1" applyAlignment="1">
      <alignment horizontal="right" vertical="center" wrapText="1"/>
    </xf>
    <xf numFmtId="3" fontId="6" fillId="0" borderId="41" xfId="0" applyNumberFormat="1" applyFont="1" applyBorder="1" applyAlignment="1">
      <alignment horizontal="right" vertical="center" wrapText="1"/>
    </xf>
    <xf numFmtId="3" fontId="6" fillId="0" borderId="18" xfId="0" applyNumberFormat="1" applyFont="1" applyBorder="1" applyAlignment="1">
      <alignment horizontal="right" vertical="center" wrapText="1"/>
    </xf>
    <xf numFmtId="0" fontId="4" fillId="8" borderId="44" xfId="0" applyFont="1" applyFill="1" applyBorder="1" applyAlignment="1">
      <alignment horizontal="center" vertical="center"/>
    </xf>
    <xf numFmtId="0" fontId="3" fillId="8" borderId="11" xfId="0" applyFont="1" applyFill="1" applyBorder="1" applyAlignment="1">
      <alignment vertical="center"/>
    </xf>
    <xf numFmtId="0" fontId="3" fillId="8" borderId="10" xfId="0" applyFont="1" applyFill="1" applyBorder="1" applyAlignment="1">
      <alignment vertical="center"/>
    </xf>
    <xf numFmtId="0" fontId="3" fillId="8" borderId="14" xfId="0" applyFont="1" applyFill="1" applyBorder="1" applyAlignment="1">
      <alignment vertical="center"/>
    </xf>
    <xf numFmtId="0" fontId="3" fillId="8" borderId="17" xfId="0" applyFont="1" applyFill="1" applyBorder="1" applyAlignment="1">
      <alignment vertical="center"/>
    </xf>
    <xf numFmtId="0" fontId="8" fillId="0" borderId="0" xfId="0" applyFont="1" applyAlignment="1">
      <alignment vertical="center" wrapText="1"/>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 xfId="0" applyFont="1" applyBorder="1" applyAlignment="1">
      <alignment horizontal="center" vertical="center" wrapText="1"/>
    </xf>
    <xf numFmtId="3" fontId="0" fillId="0" borderId="38" xfId="0" applyNumberFormat="1" applyBorder="1">
      <alignment vertical="top" wrapText="1"/>
    </xf>
    <xf numFmtId="3" fontId="0" fillId="0" borderId="34" xfId="0" applyNumberFormat="1" applyBorder="1">
      <alignment vertical="top" wrapText="1"/>
    </xf>
    <xf numFmtId="3" fontId="0" fillId="0" borderId="35" xfId="0" applyNumberFormat="1" applyBorder="1">
      <alignment vertical="top" wrapText="1"/>
    </xf>
    <xf numFmtId="3" fontId="4" fillId="5" borderId="18" xfId="0" applyNumberFormat="1" applyFont="1" applyFill="1" applyBorder="1">
      <alignment vertical="top" wrapText="1"/>
    </xf>
    <xf numFmtId="3" fontId="0" fillId="0" borderId="33" xfId="0" applyNumberFormat="1" applyBorder="1">
      <alignment vertical="top" wrapText="1"/>
    </xf>
    <xf numFmtId="3" fontId="6" fillId="0" borderId="38" xfId="0" applyNumberFormat="1" applyFont="1" applyBorder="1" applyAlignment="1">
      <alignment horizontal="right" vertical="top" wrapText="1"/>
    </xf>
    <xf numFmtId="3" fontId="6" fillId="0" borderId="33" xfId="0" applyNumberFormat="1" applyFont="1" applyBorder="1" applyAlignment="1">
      <alignment horizontal="right" vertical="top" wrapText="1"/>
    </xf>
    <xf numFmtId="1" fontId="0" fillId="0" borderId="33" xfId="1" applyNumberFormat="1" applyFont="1" applyFill="1" applyBorder="1" applyAlignment="1">
      <alignment horizontal="right" vertical="top" wrapText="1"/>
    </xf>
    <xf numFmtId="1" fontId="0" fillId="0" borderId="34" xfId="1" applyNumberFormat="1" applyFont="1" applyFill="1" applyBorder="1" applyAlignment="1">
      <alignment horizontal="right" vertical="top" wrapText="1"/>
    </xf>
    <xf numFmtId="0" fontId="6" fillId="0" borderId="30" xfId="0" applyFont="1" applyBorder="1">
      <alignment vertical="top" wrapText="1"/>
    </xf>
    <xf numFmtId="0" fontId="6" fillId="0" borderId="10" xfId="0" applyFont="1" applyBorder="1">
      <alignment vertical="top" wrapText="1"/>
    </xf>
    <xf numFmtId="0" fontId="6" fillId="0" borderId="14" xfId="0" applyFont="1" applyBorder="1">
      <alignment vertical="top" wrapText="1"/>
    </xf>
    <xf numFmtId="0" fontId="4" fillId="5" borderId="17" xfId="0" applyFont="1" applyFill="1" applyBorder="1">
      <alignment vertical="top" wrapText="1"/>
    </xf>
    <xf numFmtId="0" fontId="6" fillId="0" borderId="11" xfId="0" applyFont="1" applyBorder="1">
      <alignment vertical="top" wrapText="1"/>
    </xf>
    <xf numFmtId="0" fontId="4" fillId="0" borderId="46" xfId="0" applyFont="1" applyBorder="1" applyAlignment="1">
      <alignment horizontal="center" vertical="center" wrapText="1"/>
    </xf>
    <xf numFmtId="0" fontId="4" fillId="0" borderId="3" xfId="0" applyFont="1" applyBorder="1" applyAlignment="1">
      <alignment horizontal="center" vertical="center" wrapText="1"/>
    </xf>
    <xf numFmtId="3" fontId="6" fillId="0" borderId="34" xfId="0" applyNumberFormat="1" applyFont="1" applyBorder="1">
      <alignment vertical="top" wrapText="1"/>
    </xf>
    <xf numFmtId="3" fontId="6" fillId="0" borderId="35" xfId="0" applyNumberFormat="1" applyFont="1" applyBorder="1">
      <alignment vertical="top" wrapText="1"/>
    </xf>
    <xf numFmtId="3" fontId="6" fillId="0" borderId="13" xfId="0" applyNumberFormat="1" applyFont="1" applyBorder="1">
      <alignment vertical="top" wrapText="1"/>
    </xf>
    <xf numFmtId="3" fontId="4" fillId="5" borderId="28" xfId="0" applyNumberFormat="1" applyFont="1" applyFill="1" applyBorder="1">
      <alignment vertical="top" wrapText="1"/>
    </xf>
    <xf numFmtId="3" fontId="6" fillId="0" borderId="26" xfId="0" applyNumberFormat="1" applyFont="1" applyBorder="1">
      <alignment vertical="top" wrapText="1"/>
    </xf>
    <xf numFmtId="3" fontId="0" fillId="0" borderId="2" xfId="0" applyNumberFormat="1" applyBorder="1">
      <alignment vertical="top" wrapText="1"/>
    </xf>
    <xf numFmtId="3" fontId="0" fillId="0" borderId="47" xfId="0" applyNumberFormat="1" applyBorder="1">
      <alignment vertical="top" wrapText="1"/>
    </xf>
    <xf numFmtId="3" fontId="0" fillId="0" borderId="48" xfId="0" applyNumberFormat="1" applyBorder="1">
      <alignment vertical="top" wrapText="1"/>
    </xf>
    <xf numFmtId="3" fontId="0" fillId="0" borderId="21" xfId="0" applyNumberFormat="1" applyBorder="1">
      <alignment vertical="top" wrapText="1"/>
    </xf>
    <xf numFmtId="0" fontId="0" fillId="0" borderId="27" xfId="0" applyBorder="1">
      <alignment vertical="top" wrapText="1"/>
    </xf>
    <xf numFmtId="3" fontId="4" fillId="0" borderId="49" xfId="0" applyNumberFormat="1" applyFont="1" applyBorder="1">
      <alignment vertical="top" wrapText="1"/>
    </xf>
    <xf numFmtId="3" fontId="4" fillId="0" borderId="50" xfId="0" applyNumberFormat="1" applyFont="1" applyBorder="1">
      <alignment vertical="top" wrapText="1"/>
    </xf>
    <xf numFmtId="4" fontId="4" fillId="0" borderId="4" xfId="0" applyNumberFormat="1" applyFont="1" applyBorder="1">
      <alignment vertical="top" wrapText="1"/>
    </xf>
    <xf numFmtId="0" fontId="4" fillId="8" borderId="51" xfId="0" applyFont="1" applyFill="1" applyBorder="1" applyAlignment="1">
      <alignment horizontal="center" vertical="center"/>
    </xf>
    <xf numFmtId="49" fontId="6" fillId="0" borderId="37" xfId="0" applyNumberFormat="1" applyFont="1" applyBorder="1" applyAlignment="1">
      <alignment horizontal="center" vertical="top" wrapText="1"/>
    </xf>
    <xf numFmtId="0" fontId="4" fillId="8" borderId="37" xfId="0" applyFont="1" applyFill="1" applyBorder="1" applyAlignment="1">
      <alignment horizontal="center" vertical="top" wrapText="1"/>
    </xf>
    <xf numFmtId="0" fontId="5" fillId="3" borderId="37" xfId="0" applyFont="1" applyFill="1" applyBorder="1" applyAlignment="1">
      <alignment horizontal="center" vertical="center"/>
    </xf>
    <xf numFmtId="0" fontId="0" fillId="0" borderId="52" xfId="0" applyBorder="1">
      <alignment vertical="top" wrapText="1"/>
    </xf>
    <xf numFmtId="3" fontId="0" fillId="0" borderId="52" xfId="0" applyNumberFormat="1" applyBorder="1">
      <alignment vertical="top" wrapText="1"/>
    </xf>
    <xf numFmtId="0" fontId="0" fillId="0" borderId="53" xfId="0" applyBorder="1">
      <alignment vertical="top" wrapText="1"/>
    </xf>
    <xf numFmtId="3" fontId="5" fillId="3" borderId="54" xfId="0" applyNumberFormat="1" applyFont="1" applyFill="1" applyBorder="1" applyAlignment="1">
      <alignment horizontal="right" vertical="center" wrapText="1"/>
    </xf>
    <xf numFmtId="3" fontId="5" fillId="3" borderId="23" xfId="0" applyNumberFormat="1" applyFont="1" applyFill="1" applyBorder="1" applyAlignment="1">
      <alignment horizontal="right" vertical="center" wrapText="1"/>
    </xf>
    <xf numFmtId="3" fontId="5" fillId="3" borderId="25" xfId="0" applyNumberFormat="1" applyFont="1" applyFill="1" applyBorder="1" applyAlignment="1">
      <alignment horizontal="right" vertical="center" wrapText="1"/>
    </xf>
    <xf numFmtId="3" fontId="5" fillId="3" borderId="26" xfId="0" applyNumberFormat="1" applyFont="1" applyFill="1" applyBorder="1" applyAlignment="1">
      <alignment horizontal="right" vertical="center" wrapText="1"/>
    </xf>
    <xf numFmtId="0" fontId="5" fillId="3" borderId="2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8" xfId="0" applyFont="1" applyFill="1" applyBorder="1" applyAlignment="1">
      <alignment horizontal="center" vertical="center" wrapText="1"/>
    </xf>
    <xf numFmtId="3" fontId="6" fillId="0" borderId="18" xfId="1" applyNumberFormat="1" applyFont="1" applyFill="1" applyBorder="1" applyAlignment="1">
      <alignment horizontal="right" vertical="center" wrapText="1"/>
    </xf>
    <xf numFmtId="3" fontId="6" fillId="0" borderId="28" xfId="1" applyNumberFormat="1" applyFont="1" applyFill="1" applyBorder="1" applyAlignment="1">
      <alignment horizontal="right" vertical="center" wrapText="1"/>
    </xf>
    <xf numFmtId="0" fontId="6" fillId="0" borderId="26" xfId="0" applyFont="1" applyBorder="1">
      <alignment vertical="top" wrapText="1"/>
    </xf>
    <xf numFmtId="0" fontId="6" fillId="0" borderId="9" xfId="0" applyFont="1" applyBorder="1">
      <alignment vertical="top" wrapText="1"/>
    </xf>
    <xf numFmtId="3" fontId="0" fillId="0" borderId="9" xfId="0" applyNumberFormat="1" applyBorder="1">
      <alignment vertical="top" wrapText="1"/>
    </xf>
    <xf numFmtId="0" fontId="4" fillId="0" borderId="19" xfId="0" applyFont="1" applyBorder="1" applyAlignment="1">
      <alignment horizontal="center" vertical="center" wrapText="1"/>
    </xf>
    <xf numFmtId="0" fontId="6" fillId="0" borderId="20" xfId="0" applyFont="1" applyBorder="1">
      <alignment vertical="top" wrapText="1"/>
    </xf>
    <xf numFmtId="3" fontId="0" fillId="0" borderId="1" xfId="0" applyNumberFormat="1" applyBorder="1">
      <alignment vertical="top" wrapText="1"/>
    </xf>
    <xf numFmtId="3" fontId="0" fillId="0" borderId="20" xfId="0" applyNumberFormat="1" applyBorder="1">
      <alignment vertical="top" wrapText="1"/>
    </xf>
    <xf numFmtId="3" fontId="4" fillId="0" borderId="39" xfId="0" applyNumberFormat="1" applyFont="1" applyBorder="1">
      <alignment vertical="top" wrapText="1"/>
    </xf>
    <xf numFmtId="3" fontId="4" fillId="0" borderId="54" xfId="0" applyNumberFormat="1" applyFont="1" applyBorder="1">
      <alignment vertical="top" wrapText="1"/>
    </xf>
    <xf numFmtId="3" fontId="4" fillId="0" borderId="43" xfId="0" applyNumberFormat="1" applyFont="1" applyBorder="1">
      <alignment vertical="top" wrapText="1"/>
    </xf>
    <xf numFmtId="3" fontId="4" fillId="0" borderId="36" xfId="0" applyNumberFormat="1" applyFont="1" applyBorder="1">
      <alignment vertical="top" wrapText="1"/>
    </xf>
    <xf numFmtId="0" fontId="16" fillId="0" borderId="8" xfId="0" applyFont="1" applyBorder="1" applyAlignment="1">
      <alignment vertical="center" wrapText="1"/>
    </xf>
    <xf numFmtId="49" fontId="6" fillId="0" borderId="23" xfId="0" applyNumberFormat="1" applyFont="1" applyBorder="1" applyAlignment="1">
      <alignment horizontal="center" vertical="top" wrapText="1"/>
    </xf>
    <xf numFmtId="0" fontId="0" fillId="0" borderId="26" xfId="0" applyBorder="1">
      <alignment vertical="top" wrapText="1"/>
    </xf>
    <xf numFmtId="3" fontId="5" fillId="3" borderId="27" xfId="0" applyNumberFormat="1" applyFont="1" applyFill="1" applyBorder="1" applyAlignment="1">
      <alignment horizontal="right" vertical="center" wrapText="1"/>
    </xf>
    <xf numFmtId="3" fontId="5" fillId="3" borderId="55" xfId="0" applyNumberFormat="1" applyFont="1" applyFill="1" applyBorder="1" applyAlignment="1">
      <alignment horizontal="right" vertical="center" wrapText="1"/>
    </xf>
    <xf numFmtId="3" fontId="5" fillId="3" borderId="28" xfId="0" applyNumberFormat="1" applyFont="1" applyFill="1" applyBorder="1" applyAlignment="1">
      <alignment horizontal="right" vertical="center" wrapText="1"/>
    </xf>
    <xf numFmtId="0" fontId="6" fillId="0" borderId="56" xfId="0" applyFont="1" applyBorder="1" applyAlignment="1">
      <alignment horizontal="center" vertical="center"/>
    </xf>
    <xf numFmtId="165" fontId="2" fillId="0" borderId="36" xfId="0" applyNumberFormat="1" applyFont="1" applyBorder="1" applyAlignment="1">
      <alignment vertical="center"/>
    </xf>
    <xf numFmtId="3" fontId="6" fillId="0" borderId="57" xfId="0" applyNumberFormat="1" applyFont="1" applyBorder="1" applyAlignment="1">
      <alignment horizontal="right" vertical="center" wrapText="1"/>
    </xf>
    <xf numFmtId="165" fontId="2" fillId="0" borderId="43" xfId="0" applyNumberFormat="1" applyFont="1" applyBorder="1" applyAlignment="1">
      <alignment vertical="center"/>
    </xf>
    <xf numFmtId="165" fontId="2" fillId="0" borderId="58" xfId="0" applyNumberFormat="1" applyFont="1" applyBorder="1" applyAlignment="1">
      <alignment vertical="center"/>
    </xf>
    <xf numFmtId="3" fontId="6" fillId="0" borderId="21" xfId="0" applyNumberFormat="1" applyFont="1" applyBorder="1" applyAlignment="1">
      <alignment horizontal="right" vertical="center" wrapText="1"/>
    </xf>
    <xf numFmtId="3" fontId="6" fillId="0" borderId="59" xfId="0" applyNumberFormat="1" applyFont="1" applyBorder="1" applyAlignment="1">
      <alignment horizontal="right" vertical="center" wrapText="1"/>
    </xf>
    <xf numFmtId="3" fontId="6" fillId="0" borderId="27" xfId="0" applyNumberFormat="1" applyFont="1" applyBorder="1" applyAlignment="1">
      <alignment horizontal="right" vertical="center" wrapText="1"/>
    </xf>
    <xf numFmtId="3" fontId="19" fillId="0" borderId="12" xfId="0" applyNumberFormat="1" applyFont="1" applyBorder="1">
      <alignment vertical="top" wrapText="1"/>
    </xf>
    <xf numFmtId="3" fontId="19" fillId="0" borderId="8" xfId="0" applyNumberFormat="1" applyFont="1" applyBorder="1">
      <alignment vertical="top" wrapText="1"/>
    </xf>
    <xf numFmtId="3" fontId="19" fillId="0" borderId="15" xfId="0" applyNumberFormat="1" applyFont="1" applyBorder="1">
      <alignment vertical="top" wrapText="1"/>
    </xf>
    <xf numFmtId="0" fontId="1" fillId="0" borderId="7"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42" xfId="0" applyFont="1" applyBorder="1" applyAlignment="1">
      <alignment horizontal="center" vertical="center"/>
    </xf>
    <xf numFmtId="0" fontId="1" fillId="0" borderId="32" xfId="0" applyFont="1" applyBorder="1" applyAlignment="1">
      <alignment horizontal="center" vertical="center"/>
    </xf>
    <xf numFmtId="3" fontId="1" fillId="0" borderId="12" xfId="0" applyNumberFormat="1" applyFont="1" applyBorder="1">
      <alignment vertical="top" wrapText="1"/>
    </xf>
    <xf numFmtId="3" fontId="1" fillId="0" borderId="8" xfId="0" applyNumberFormat="1" applyFont="1" applyBorder="1">
      <alignment vertical="top" wrapText="1"/>
    </xf>
    <xf numFmtId="3" fontId="1" fillId="0" borderId="15" xfId="0" applyNumberFormat="1" applyFont="1" applyBorder="1">
      <alignment vertical="top" wrapText="1"/>
    </xf>
    <xf numFmtId="3" fontId="1" fillId="0" borderId="25" xfId="0" applyNumberFormat="1" applyFont="1" applyBorder="1">
      <alignment vertical="top" wrapText="1"/>
    </xf>
    <xf numFmtId="9" fontId="0" fillId="0" borderId="0" xfId="0" applyNumberFormat="1">
      <alignment vertical="top" wrapText="1"/>
    </xf>
    <xf numFmtId="3" fontId="4" fillId="0" borderId="1" xfId="0" applyNumberFormat="1" applyFont="1" applyBorder="1">
      <alignment vertical="top" wrapText="1"/>
    </xf>
    <xf numFmtId="0" fontId="18"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4" fillId="0" borderId="2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9" xfId="0" applyFont="1" applyBorder="1" applyAlignment="1">
      <alignment horizontal="center" vertical="center" wrapText="1"/>
    </xf>
    <xf numFmtId="0" fontId="9" fillId="0" borderId="0" xfId="0" applyFont="1" applyAlignment="1">
      <alignment horizontal="center" vertical="center" wrapText="1"/>
    </xf>
    <xf numFmtId="0" fontId="6" fillId="0" borderId="0" xfId="0" applyFont="1">
      <alignment vertical="top" wrapText="1"/>
    </xf>
    <xf numFmtId="0" fontId="14" fillId="0" borderId="6" xfId="0" applyFont="1" applyBorder="1" applyAlignment="1">
      <alignment horizontal="left" vertical="top" wrapText="1"/>
    </xf>
    <xf numFmtId="0" fontId="14" fillId="0" borderId="60" xfId="0" applyFont="1" applyBorder="1" applyAlignment="1">
      <alignment horizontal="left" vertical="top" wrapText="1"/>
    </xf>
    <xf numFmtId="0" fontId="14" fillId="0" borderId="34" xfId="0" applyFont="1" applyBorder="1" applyAlignment="1">
      <alignment horizontal="left" vertical="top" wrapText="1"/>
    </xf>
    <xf numFmtId="0" fontId="14" fillId="0" borderId="60" xfId="0" applyFont="1" applyBorder="1">
      <alignment vertical="top" wrapText="1"/>
    </xf>
    <xf numFmtId="0" fontId="14" fillId="0" borderId="34" xfId="0" applyFont="1" applyBorder="1">
      <alignment vertical="top" wrapText="1"/>
    </xf>
    <xf numFmtId="0" fontId="17" fillId="0" borderId="6" xfId="0" applyFont="1" applyBorder="1" applyAlignment="1">
      <alignment horizontal="left" vertical="top" wrapText="1"/>
    </xf>
    <xf numFmtId="0" fontId="17" fillId="0" borderId="60" xfId="0" applyFont="1" applyBorder="1" applyAlignment="1">
      <alignment horizontal="left" vertical="top" wrapText="1"/>
    </xf>
    <xf numFmtId="0" fontId="17" fillId="0" borderId="34" xfId="0" applyFont="1" applyBorder="1" applyAlignment="1">
      <alignment horizontal="left" vertical="top" wrapText="1"/>
    </xf>
    <xf numFmtId="0" fontId="7" fillId="9" borderId="53" xfId="0" applyFont="1" applyFill="1" applyBorder="1" applyAlignment="1">
      <alignment horizontal="center" vertical="center"/>
    </xf>
    <xf numFmtId="0" fontId="7" fillId="9" borderId="0" xfId="0" applyFont="1" applyFill="1" applyAlignment="1">
      <alignment horizontal="center" vertical="center"/>
    </xf>
    <xf numFmtId="0" fontId="4" fillId="5" borderId="51" xfId="0" applyFont="1" applyFill="1" applyBorder="1" applyAlignment="1">
      <alignment horizontal="center" vertical="top" wrapText="1"/>
    </xf>
    <xf numFmtId="0" fontId="4" fillId="5" borderId="44" xfId="0" applyFont="1" applyFill="1" applyBorder="1" applyAlignment="1">
      <alignment horizontal="center" vertical="top" wrapText="1"/>
    </xf>
    <xf numFmtId="0" fontId="2" fillId="7" borderId="61" xfId="0" applyFont="1" applyFill="1" applyBorder="1" applyAlignment="1">
      <alignment horizontal="center" vertical="center"/>
    </xf>
    <xf numFmtId="0" fontId="2" fillId="7" borderId="44" xfId="0" applyFont="1" applyFill="1" applyBorder="1" applyAlignment="1">
      <alignment horizontal="center" vertical="center"/>
    </xf>
    <xf numFmtId="0" fontId="6" fillId="0" borderId="59"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4" xfId="0" applyFont="1" applyBorder="1" applyAlignment="1">
      <alignment horizontal="center" vertical="center" wrapText="1"/>
    </xf>
    <xf numFmtId="0" fontId="14" fillId="0" borderId="8" xfId="0" applyFont="1" applyBorder="1" applyAlignment="1">
      <alignment horizontal="left" vertical="top" wrapText="1"/>
    </xf>
    <xf numFmtId="0" fontId="17" fillId="0" borderId="8" xfId="0" applyFont="1" applyBorder="1" applyAlignment="1">
      <alignment horizontal="left" vertical="top" wrapText="1"/>
    </xf>
    <xf numFmtId="0" fontId="4" fillId="8" borderId="40" xfId="0" applyFont="1" applyFill="1" applyBorder="1" applyAlignment="1">
      <alignment horizontal="center" vertical="center"/>
    </xf>
    <xf numFmtId="0" fontId="4" fillId="8" borderId="36" xfId="0" applyFont="1" applyFill="1" applyBorder="1" applyAlignment="1">
      <alignment horizontal="center" vertical="center"/>
    </xf>
    <xf numFmtId="0" fontId="1" fillId="0" borderId="58" xfId="0" applyFont="1" applyBorder="1" applyAlignment="1">
      <alignment horizontal="center" vertical="center" wrapText="1"/>
    </xf>
    <xf numFmtId="0" fontId="20" fillId="0" borderId="60" xfId="0" applyFont="1" applyBorder="1" applyAlignment="1">
      <alignment horizontal="left" vertical="top" wrapText="1"/>
    </xf>
    <xf numFmtId="0" fontId="20" fillId="0" borderId="34" xfId="0" applyFont="1" applyBorder="1" applyAlignment="1">
      <alignment horizontal="left" vertical="top" wrapText="1"/>
    </xf>
    <xf numFmtId="0" fontId="4" fillId="10" borderId="53" xfId="0" applyFont="1" applyFill="1" applyBorder="1" applyAlignment="1">
      <alignment horizontal="center" vertical="center" wrapText="1"/>
    </xf>
    <xf numFmtId="0" fontId="6" fillId="10" borderId="0" xfId="0" applyFont="1" applyFill="1" applyAlignment="1">
      <alignment horizontal="center" vertical="center" wrapText="1"/>
    </xf>
    <xf numFmtId="0" fontId="14" fillId="0" borderId="6" xfId="0" applyFont="1" applyBorder="1" applyAlignment="1">
      <alignment horizontal="left" vertical="center" wrapText="1"/>
    </xf>
    <xf numFmtId="0" fontId="14" fillId="0" borderId="60" xfId="0" applyFont="1" applyBorder="1" applyAlignment="1">
      <alignment horizontal="left" vertical="center" wrapText="1"/>
    </xf>
    <xf numFmtId="0" fontId="14" fillId="0" borderId="34" xfId="0" applyFont="1" applyBorder="1" applyAlignment="1">
      <alignment horizontal="left" vertical="center" wrapText="1"/>
    </xf>
    <xf numFmtId="0" fontId="10" fillId="0" borderId="40" xfId="0" applyFont="1" applyBorder="1" applyAlignment="1">
      <alignment horizontal="center" vertical="center" wrapText="1"/>
    </xf>
    <xf numFmtId="0" fontId="2" fillId="7" borderId="51"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4" fillId="8" borderId="29" xfId="0" applyFont="1" applyFill="1" applyBorder="1" applyAlignment="1">
      <alignment horizontal="center" vertical="center" wrapText="1"/>
    </xf>
    <xf numFmtId="0" fontId="4" fillId="8" borderId="49" xfId="0" applyFont="1" applyFill="1" applyBorder="1" applyAlignment="1">
      <alignment horizontal="center" vertical="center" wrapText="1"/>
    </xf>
    <xf numFmtId="0" fontId="4" fillId="0" borderId="6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0" xfId="0" applyFont="1" applyAlignment="1">
      <alignment horizontal="center" vertical="center" wrapText="1"/>
    </xf>
    <xf numFmtId="169" fontId="0" fillId="0" borderId="0" xfId="0" applyNumberFormat="1">
      <alignment vertical="top" wrapText="1"/>
    </xf>
    <xf numFmtId="0" fontId="1" fillId="0" borderId="0" xfId="0" applyFont="1">
      <alignment vertical="top" wrapText="1"/>
    </xf>
    <xf numFmtId="0" fontId="1" fillId="0" borderId="53" xfId="0" applyFont="1" applyBorder="1" applyAlignment="1">
      <alignment horizontal="center" vertical="top"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theme" Target="theme/theme1.xml"/><Relationship Id="rId5" Type="http://schemas.openxmlformats.org/officeDocument/2006/relationships/chartsheet" Target="chartsheets/sheet2.xml"/><Relationship Id="rId15" Type="http://schemas.openxmlformats.org/officeDocument/2006/relationships/calcChain" Target="calcChain.xml"/><Relationship Id="rId10" Type="http://schemas.openxmlformats.org/officeDocument/2006/relationships/chartsheet" Target="chartsheets/sheet7.xml"/><Relationship Id="rId19" Type="http://schemas.openxmlformats.org/officeDocument/2006/relationships/customXml" Target="../customXml/item4.xml"/><Relationship Id="rId4" Type="http://schemas.openxmlformats.org/officeDocument/2006/relationships/chartsheet" Target="chartsheets/sheet1.xml"/><Relationship Id="rId9" Type="http://schemas.openxmlformats.org/officeDocument/2006/relationships/chartsheet" Target="chartsheets/sheet6.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ESPAÑA </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22101545089882632"/>
          <c:y val="1.6007754876582656E-2"/>
        </c:manualLayout>
      </c:layout>
      <c:overlay val="0"/>
    </c:title>
    <c:autoTitleDeleted val="0"/>
    <c:view3D>
      <c:rotX val="15"/>
      <c:rotY val="20"/>
      <c:depthPercent val="100"/>
      <c:rAngAx val="1"/>
    </c:view3D>
    <c:floor>
      <c:thickness val="0"/>
      <c:spPr>
        <a:solidFill>
          <a:schemeClr val="tx1"/>
        </a:solidFill>
      </c:spPr>
    </c:floor>
    <c:sideWall>
      <c:thickness val="0"/>
      <c:spPr>
        <a:ln>
          <a:solidFill>
            <a:schemeClr val="accent3">
              <a:lumMod val="75000"/>
            </a:schemeClr>
          </a:solidFill>
        </a:ln>
      </c:spPr>
    </c:sideWall>
    <c:backWall>
      <c:thickness val="0"/>
      <c:spPr>
        <a:ln>
          <a:solidFill>
            <a:schemeClr val="accent3">
              <a:lumMod val="75000"/>
            </a:schemeClr>
          </a:solidFill>
        </a:ln>
      </c:spPr>
    </c:backWall>
    <c:plotArea>
      <c:layout>
        <c:manualLayout>
          <c:layoutTarget val="inner"/>
          <c:xMode val="edge"/>
          <c:yMode val="edge"/>
          <c:x val="6.0088382711574802E-2"/>
          <c:y val="0.14472950977228291"/>
          <c:w val="0.94645016275439053"/>
          <c:h val="0.65721538752638664"/>
        </c:manualLayout>
      </c:layout>
      <c:bar3DChart>
        <c:barDir val="col"/>
        <c:grouping val="stacked"/>
        <c:varyColors val="0"/>
        <c:ser>
          <c:idx val="0"/>
          <c:order val="0"/>
          <c:invertIfNegative val="0"/>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38E3-4543-A292-520C5514B3F3}"/>
            </c:ext>
          </c:extLst>
        </c:ser>
        <c:ser>
          <c:idx val="1"/>
          <c:order val="1"/>
          <c:spPr>
            <a:solidFill>
              <a:schemeClr val="bg1"/>
            </a:solidFill>
          </c:spPr>
          <c:invertIfNegative val="0"/>
          <c:dPt>
            <c:idx val="0"/>
            <c:invertIfNegative val="0"/>
            <c:bubble3D val="0"/>
            <c:spPr>
              <a:solidFill>
                <a:srgbClr val="FFC000"/>
              </a:solidFill>
            </c:spPr>
            <c:extLst>
              <c:ext xmlns:c16="http://schemas.microsoft.com/office/drawing/2014/chart" uri="{C3380CC4-5D6E-409C-BE32-E72D297353CC}">
                <c16:uniqueId val="{00000002-38E3-4543-A292-520C5514B3F3}"/>
              </c:ext>
            </c:extLst>
          </c:dPt>
          <c:dPt>
            <c:idx val="1"/>
            <c:invertIfNegative val="0"/>
            <c:bubble3D val="0"/>
            <c:spPr>
              <a:solidFill>
                <a:srgbClr val="FFC000"/>
              </a:solidFill>
            </c:spPr>
            <c:extLst>
              <c:ext xmlns:c16="http://schemas.microsoft.com/office/drawing/2014/chart" uri="{C3380CC4-5D6E-409C-BE32-E72D297353CC}">
                <c16:uniqueId val="{00000004-38E3-4543-A292-520C5514B3F3}"/>
              </c:ext>
            </c:extLst>
          </c:dPt>
          <c:dPt>
            <c:idx val="12"/>
            <c:invertIfNegative val="0"/>
            <c:bubble3D val="0"/>
            <c:spPr>
              <a:solidFill>
                <a:srgbClr val="00B0F0"/>
              </a:solidFill>
            </c:spPr>
            <c:extLst>
              <c:ext xmlns:c16="http://schemas.microsoft.com/office/drawing/2014/chart" uri="{C3380CC4-5D6E-409C-BE32-E72D297353CC}">
                <c16:uniqueId val="{00000006-38E3-4543-A292-520C5514B3F3}"/>
              </c:ext>
            </c:extLst>
          </c:dPt>
          <c:dLbls>
            <c:dLbl>
              <c:idx val="12"/>
              <c:spPr/>
              <c:txPr>
                <a:bodyPr/>
                <a:lstStyle/>
                <a:p>
                  <a:pPr>
                    <a:defRPr sz="9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6-38E3-4543-A292-520C5514B3F3}"/>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Ref>
              <c:f>'AÑO 2024 (26 junio)'!$B$15:$O$15</c:f>
              <c:numCache>
                <c:formatCode>#,##0</c:formatCode>
                <c:ptCount val="14"/>
                <c:pt idx="0">
                  <c:v>88904.143191671392</c:v>
                </c:pt>
                <c:pt idx="1">
                  <c:v>88904.143191671392</c:v>
                </c:pt>
                <c:pt idx="8">
                  <c:v>95174.968499999988</c:v>
                </c:pt>
                <c:pt idx="9">
                  <c:v>87215.064266685571</c:v>
                </c:pt>
                <c:pt idx="10">
                  <c:v>60075</c:v>
                </c:pt>
                <c:pt idx="11">
                  <c:v>113151.54</c:v>
                </c:pt>
                <c:pt idx="12">
                  <c:v>122303.88884117163</c:v>
                </c:pt>
                <c:pt idx="13">
                  <c:v>88904.143191671392</c:v>
                </c:pt>
              </c:numCache>
            </c:numRef>
          </c:val>
          <c:extLst>
            <c:ext xmlns:c16="http://schemas.microsoft.com/office/drawing/2014/chart" uri="{C3380CC4-5D6E-409C-BE32-E72D297353CC}">
              <c16:uniqueId val="{00000007-38E3-4543-A292-520C5514B3F3}"/>
            </c:ext>
          </c:extLst>
        </c:ser>
        <c:dLbls>
          <c:showLegendKey val="0"/>
          <c:showVal val="0"/>
          <c:showCatName val="0"/>
          <c:showSerName val="0"/>
          <c:showPercent val="0"/>
          <c:showBubbleSize val="0"/>
        </c:dLbls>
        <c:gapWidth val="55"/>
        <c:gapDepth val="55"/>
        <c:shape val="box"/>
        <c:axId val="229421407"/>
        <c:axId val="1"/>
        <c:axId val="0"/>
      </c:bar3DChart>
      <c:catAx>
        <c:axId val="22942140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accent5">
                  <a:lumMod val="40000"/>
                  <a:lumOff val="60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229421407"/>
        <c:crosses val="autoZero"/>
        <c:crossBetween val="between"/>
      </c:valAx>
      <c:spPr>
        <a:noFill/>
        <a:ln w="25400">
          <a:noFill/>
        </a:ln>
      </c:spPr>
    </c:plotArea>
    <c:plotVisOnly val="1"/>
    <c:dispBlanksAs val="gap"/>
    <c:showDLblsOverMax val="0"/>
  </c:chart>
  <c:spPr>
    <a:solidFill>
      <a:srgbClr val="666699"/>
    </a:soli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000000"/>
                </a:solidFill>
                <a:latin typeface="Arial"/>
                <a:cs typeface="Arial"/>
              </a:rPr>
              <a:t>HISTÓRICO DE PRODUCCIÓN DE ALMENDRA GRANO EN ANDALUCÍA</a:t>
            </a:r>
          </a:p>
          <a:p>
            <a:pPr>
              <a:defRPr sz="1000" b="0" i="0" u="none" strike="noStrike" baseline="0">
                <a:solidFill>
                  <a:srgbClr val="000000"/>
                </a:solidFill>
                <a:latin typeface="Calibri"/>
                <a:ea typeface="Calibri"/>
                <a:cs typeface="Calibri"/>
              </a:defRPr>
            </a:pPr>
            <a:r>
              <a:rPr lang="es-ES" sz="1300" b="1" i="0" u="none" strike="noStrike" baseline="0">
                <a:solidFill>
                  <a:srgbClr val="000000"/>
                </a:solidFill>
                <a:latin typeface="Arial"/>
                <a:cs typeface="Arial"/>
              </a:rPr>
              <a:t>CAMPAÑAS 2020 A 2023 Y PREVISIÓN 2024/2025</a:t>
            </a:r>
          </a:p>
        </c:rich>
      </c:tx>
      <c:layout>
        <c:manualLayout>
          <c:xMode val="edge"/>
          <c:yMode val="edge"/>
          <c:x val="0.18840275348356575"/>
          <c:y val="1.5870846332887635E-2"/>
        </c:manualLayout>
      </c:layout>
      <c:overlay val="0"/>
    </c:title>
    <c:autoTitleDeleted val="0"/>
    <c:view3D>
      <c:rotX val="15"/>
      <c:rotY val="20"/>
      <c:depthPercent val="100"/>
      <c:rAngAx val="1"/>
    </c:view3D>
    <c:floor>
      <c:thickness val="0"/>
      <c:spPr>
        <a:solidFill>
          <a:srgbClr val="FFFF00"/>
        </a:solidFill>
        <a:ln>
          <a:solidFill>
            <a:schemeClr val="bg1"/>
          </a:solidFill>
        </a:ln>
      </c:spPr>
    </c:floor>
    <c:sideWall>
      <c:thickness val="0"/>
    </c:sideWall>
    <c:backWall>
      <c:thickness val="0"/>
    </c:backWall>
    <c:plotArea>
      <c:layout>
        <c:manualLayout>
          <c:layoutTarget val="inner"/>
          <c:xMode val="edge"/>
          <c:yMode val="edge"/>
          <c:x val="6.4291819097658964E-2"/>
          <c:y val="0.13477241488052596"/>
          <c:w val="0.94645016275439053"/>
          <c:h val="0.71851264227881761"/>
        </c:manualLayout>
      </c:layout>
      <c:bar3DChart>
        <c:barDir val="col"/>
        <c:grouping val="stacked"/>
        <c:varyColors val="0"/>
        <c:ser>
          <c:idx val="0"/>
          <c:order val="0"/>
          <c:invertIfNegative val="0"/>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999B-48E8-92E2-1D442BE8F4C3}"/>
            </c:ext>
          </c:extLst>
        </c:ser>
        <c:ser>
          <c:idx val="1"/>
          <c:order val="1"/>
          <c:tx>
            <c:strRef>
              <c:f>'AÑO 2024 (26 junio)'!$A$5</c:f>
              <c:strCache>
                <c:ptCount val="1"/>
                <c:pt idx="0">
                  <c:v>Andalucía</c:v>
                </c:pt>
              </c:strCache>
            </c:strRef>
          </c:tx>
          <c:invertIfNegative val="0"/>
          <c:dPt>
            <c:idx val="0"/>
            <c:invertIfNegative val="0"/>
            <c:bubble3D val="0"/>
            <c:spPr>
              <a:solidFill>
                <a:srgbClr val="0070C0"/>
              </a:solidFill>
            </c:spPr>
            <c:extLst>
              <c:ext xmlns:c16="http://schemas.microsoft.com/office/drawing/2014/chart" uri="{C3380CC4-5D6E-409C-BE32-E72D297353CC}">
                <c16:uniqueId val="{00000001-999B-48E8-92E2-1D442BE8F4C3}"/>
              </c:ext>
            </c:extLst>
          </c:dPt>
          <c:dPt>
            <c:idx val="1"/>
            <c:invertIfNegative val="0"/>
            <c:bubble3D val="0"/>
            <c:spPr>
              <a:solidFill>
                <a:srgbClr val="0070C0"/>
              </a:solidFill>
            </c:spPr>
            <c:extLst>
              <c:ext xmlns:c16="http://schemas.microsoft.com/office/drawing/2014/chart" uri="{C3380CC4-5D6E-409C-BE32-E72D297353CC}">
                <c16:uniqueId val="{00000002-999B-48E8-92E2-1D442BE8F4C3}"/>
              </c:ext>
            </c:extLst>
          </c:dPt>
          <c:dPt>
            <c:idx val="12"/>
            <c:invertIfNegative val="0"/>
            <c:bubble3D val="0"/>
            <c:spPr>
              <a:solidFill>
                <a:srgbClr val="00B050"/>
              </a:solidFill>
            </c:spPr>
            <c:extLst>
              <c:ext xmlns:c16="http://schemas.microsoft.com/office/drawing/2014/chart" uri="{C3380CC4-5D6E-409C-BE32-E72D297353CC}">
                <c16:uniqueId val="{00000003-999B-48E8-92E2-1D442BE8F4C3}"/>
              </c:ext>
            </c:extLst>
          </c:dPt>
          <c:dLbls>
            <c:spPr>
              <a:noFill/>
              <a:ln w="25400">
                <a:noFill/>
              </a:ln>
            </c:spPr>
            <c:txPr>
              <a:bodyPr wrap="square" lIns="38100" tIns="19050" rIns="38100" bIns="19050" anchor="ctr">
                <a:spAutoFit/>
              </a:bodyPr>
              <a:lstStyle/>
              <a:p>
                <a:pPr>
                  <a:defRPr sz="9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Ref>
              <c:f>'AÑO 2024 (26 junio)'!$B$5:$O$5</c:f>
              <c:numCache>
                <c:formatCode>#,##0</c:formatCode>
                <c:ptCount val="14"/>
                <c:pt idx="0">
                  <c:v>31668.5</c:v>
                </c:pt>
                <c:pt idx="1">
                  <c:v>31668.5</c:v>
                </c:pt>
                <c:pt idx="8">
                  <c:v>29800</c:v>
                </c:pt>
                <c:pt idx="9">
                  <c:v>33800</c:v>
                </c:pt>
                <c:pt idx="10">
                  <c:v>29939</c:v>
                </c:pt>
                <c:pt idx="11">
                  <c:v>33135</c:v>
                </c:pt>
                <c:pt idx="12">
                  <c:v>41582</c:v>
                </c:pt>
                <c:pt idx="13">
                  <c:v>31668.5</c:v>
                </c:pt>
              </c:numCache>
            </c:numRef>
          </c:val>
          <c:extLst>
            <c:ext xmlns:c16="http://schemas.microsoft.com/office/drawing/2014/chart" uri="{C3380CC4-5D6E-409C-BE32-E72D297353CC}">
              <c16:uniqueId val="{00000004-999B-48E8-92E2-1D442BE8F4C3}"/>
            </c:ext>
          </c:extLst>
        </c:ser>
        <c:dLbls>
          <c:showLegendKey val="0"/>
          <c:showVal val="0"/>
          <c:showCatName val="0"/>
          <c:showSerName val="0"/>
          <c:showPercent val="0"/>
          <c:showBubbleSize val="0"/>
        </c:dLbls>
        <c:gapWidth val="55"/>
        <c:gapDepth val="55"/>
        <c:shape val="box"/>
        <c:axId val="229425727"/>
        <c:axId val="1"/>
        <c:axId val="0"/>
      </c:bar3DChart>
      <c:catAx>
        <c:axId val="22942572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000000"/>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50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000000"/>
                </a:solidFill>
                <a:latin typeface="Arial"/>
                <a:ea typeface="Arial"/>
                <a:cs typeface="Arial"/>
              </a:defRPr>
            </a:pPr>
            <a:endParaRPr lang="es-ES"/>
          </a:p>
        </c:txPr>
        <c:crossAx val="229425727"/>
        <c:crosses val="autoZero"/>
        <c:crossBetween val="between"/>
      </c:valAx>
      <c:spPr>
        <a:noFill/>
        <a:ln w="25400">
          <a:noFill/>
        </a:ln>
      </c:spPr>
    </c:plotArea>
    <c:plotVisOnly val="1"/>
    <c:dispBlanksAs val="gap"/>
    <c:showDLblsOverMax val="0"/>
  </c:chart>
  <c:spPr>
    <a:solidFill>
      <a:srgbClr val="FFFFCC"/>
    </a:solidFill>
    <a:ln>
      <a:solidFill>
        <a:schemeClr val="bg1">
          <a:lumMod val="75000"/>
        </a:schemeClr>
      </a:solidFill>
    </a:ln>
  </c:spPr>
  <c:txPr>
    <a:bodyPr/>
    <a:lstStyle/>
    <a:p>
      <a:pPr>
        <a:defRPr sz="1000" b="0" i="0" u="none" strike="noStrike" baseline="0">
          <a:solidFill>
            <a:srgbClr val="000000"/>
          </a:solidFill>
          <a:latin typeface="Calibri"/>
          <a:ea typeface="Calibri"/>
          <a:cs typeface="Calibri"/>
        </a:defRPr>
      </a:pPr>
      <a:endParaRPr lang="es-E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ARAGÓN </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2230703817525202"/>
          <c:y val="3.0005282358573099E-2"/>
        </c:manualLayout>
      </c:layout>
      <c:overlay val="0"/>
    </c:title>
    <c:autoTitleDeleted val="0"/>
    <c:view3D>
      <c:rotX val="15"/>
      <c:rotY val="20"/>
      <c:depthPercent val="100"/>
      <c:rAngAx val="1"/>
    </c:view3D>
    <c:floor>
      <c:thickness val="0"/>
      <c:spPr>
        <a:solidFill>
          <a:schemeClr val="tx1"/>
        </a:solidFill>
      </c:spPr>
    </c:floor>
    <c:sideWall>
      <c:thickness val="0"/>
    </c:sideWall>
    <c:backWall>
      <c:thickness val="0"/>
    </c:backWall>
    <c:plotArea>
      <c:layout>
        <c:manualLayout>
          <c:layoutTarget val="inner"/>
          <c:xMode val="edge"/>
          <c:yMode val="edge"/>
          <c:x val="8.4699638994614745E-2"/>
          <c:y val="0.12688173536273747"/>
          <c:w val="0.94645016275439053"/>
          <c:h val="0.65237412856904775"/>
        </c:manualLayout>
      </c:layout>
      <c:bar3DChart>
        <c:barDir val="col"/>
        <c:grouping val="stacked"/>
        <c:varyColors val="0"/>
        <c:ser>
          <c:idx val="0"/>
          <c:order val="0"/>
          <c:invertIfNegative val="0"/>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CE4A-47A2-9309-46BE81624640}"/>
            </c:ext>
          </c:extLst>
        </c:ser>
        <c:ser>
          <c:idx val="1"/>
          <c:order val="1"/>
          <c:tx>
            <c:strRef>
              <c:f>'AÑO 2024 (26 junio)'!$A$6</c:f>
              <c:strCache>
                <c:ptCount val="1"/>
                <c:pt idx="0">
                  <c:v>Aragón</c:v>
                </c:pt>
              </c:strCache>
            </c:strRef>
          </c:tx>
          <c:spPr>
            <a:solidFill>
              <a:schemeClr val="bg1"/>
            </a:solidFill>
          </c:spPr>
          <c:invertIfNegative val="0"/>
          <c:dPt>
            <c:idx val="0"/>
            <c:invertIfNegative val="0"/>
            <c:bubble3D val="0"/>
            <c:spPr>
              <a:solidFill>
                <a:srgbClr val="FFFF00"/>
              </a:solidFill>
            </c:spPr>
            <c:extLst>
              <c:ext xmlns:c16="http://schemas.microsoft.com/office/drawing/2014/chart" uri="{C3380CC4-5D6E-409C-BE32-E72D297353CC}">
                <c16:uniqueId val="{00000001-CE4A-47A2-9309-46BE81624640}"/>
              </c:ext>
            </c:extLst>
          </c:dPt>
          <c:dPt>
            <c:idx val="1"/>
            <c:invertIfNegative val="0"/>
            <c:bubble3D val="0"/>
            <c:spPr>
              <a:solidFill>
                <a:srgbClr val="FFFF00"/>
              </a:solidFill>
            </c:spPr>
            <c:extLst>
              <c:ext xmlns:c16="http://schemas.microsoft.com/office/drawing/2014/chart" uri="{C3380CC4-5D6E-409C-BE32-E72D297353CC}">
                <c16:uniqueId val="{00000002-CE4A-47A2-9309-46BE81624640}"/>
              </c:ext>
            </c:extLst>
          </c:dPt>
          <c:dPt>
            <c:idx val="12"/>
            <c:invertIfNegative val="0"/>
            <c:bubble3D val="0"/>
            <c:spPr>
              <a:solidFill>
                <a:srgbClr val="00B0F0"/>
              </a:solidFill>
            </c:spPr>
            <c:extLst>
              <c:ext xmlns:c16="http://schemas.microsoft.com/office/drawing/2014/chart" uri="{C3380CC4-5D6E-409C-BE32-E72D297353CC}">
                <c16:uniqueId val="{00000003-CE4A-47A2-9309-46BE81624640}"/>
              </c:ext>
            </c:extLst>
          </c:dPt>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Ref>
              <c:f>'AÑO 2024 (26 junio)'!$B$6:$O$6</c:f>
              <c:numCache>
                <c:formatCode>#,##0</c:formatCode>
                <c:ptCount val="14"/>
                <c:pt idx="0">
                  <c:v>13137.0965</c:v>
                </c:pt>
                <c:pt idx="1">
                  <c:v>13137.0965</c:v>
                </c:pt>
                <c:pt idx="8">
                  <c:v>16552.234</c:v>
                </c:pt>
                <c:pt idx="9">
                  <c:v>10505.512000000001</c:v>
                </c:pt>
                <c:pt idx="10">
                  <c:v>4779</c:v>
                </c:pt>
                <c:pt idx="11">
                  <c:v>20711.64</c:v>
                </c:pt>
                <c:pt idx="12">
                  <c:v>22110.420000000002</c:v>
                </c:pt>
                <c:pt idx="13">
                  <c:v>13137.0965</c:v>
                </c:pt>
              </c:numCache>
            </c:numRef>
          </c:val>
          <c:extLst>
            <c:ext xmlns:c16="http://schemas.microsoft.com/office/drawing/2014/chart" uri="{C3380CC4-5D6E-409C-BE32-E72D297353CC}">
              <c16:uniqueId val="{00000004-CE4A-47A2-9309-46BE81624640}"/>
            </c:ext>
          </c:extLst>
        </c:ser>
        <c:dLbls>
          <c:showLegendKey val="0"/>
          <c:showVal val="0"/>
          <c:showCatName val="0"/>
          <c:showSerName val="0"/>
          <c:showPercent val="0"/>
          <c:showBubbleSize val="0"/>
        </c:dLbls>
        <c:gapWidth val="55"/>
        <c:gapDepth val="55"/>
        <c:shape val="box"/>
        <c:axId val="229427647"/>
        <c:axId val="1"/>
        <c:axId val="0"/>
      </c:bar3DChart>
      <c:catAx>
        <c:axId val="22942764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7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229427647"/>
        <c:crosses val="autoZero"/>
        <c:crossBetween val="between"/>
      </c:valAx>
      <c:spPr>
        <a:noFill/>
        <a:ln w="25400">
          <a:noFill/>
        </a:ln>
      </c:spPr>
    </c:plotArea>
    <c:plotVisOnly val="1"/>
    <c:dispBlanksAs val="gap"/>
    <c:showDLblsOverMax val="0"/>
  </c:chart>
  <c:spPr>
    <a:solidFill>
      <a:srgbClr val="C00000"/>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BALEARES </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17909171640626262"/>
          <c:y val="1.6226084946928804E-2"/>
        </c:manualLayout>
      </c:layout>
      <c:overlay val="0"/>
    </c:title>
    <c:autoTitleDeleted val="0"/>
    <c:view3D>
      <c:rotX val="15"/>
      <c:rotY val="20"/>
      <c:depthPercent val="100"/>
      <c:rAngAx val="1"/>
    </c:view3D>
    <c:floor>
      <c:thickness val="0"/>
      <c:spPr>
        <a:solidFill>
          <a:schemeClr val="tx1"/>
        </a:solidFill>
      </c:spPr>
    </c:floor>
    <c:sideWall>
      <c:thickness val="0"/>
      <c:spPr>
        <a:ln>
          <a:solidFill>
            <a:srgbClr val="FFFF00"/>
          </a:solidFill>
        </a:ln>
      </c:spPr>
    </c:sideWall>
    <c:backWall>
      <c:thickness val="0"/>
    </c:backWall>
    <c:plotArea>
      <c:layout>
        <c:manualLayout>
          <c:layoutTarget val="inner"/>
          <c:xMode val="edge"/>
          <c:yMode val="edge"/>
          <c:x val="6.4291819097658964E-2"/>
          <c:y val="0.15681851322075319"/>
          <c:w val="0.91898281793826186"/>
          <c:h val="0.63032796703144101"/>
        </c:manualLayout>
      </c:layout>
      <c:bar3DChart>
        <c:barDir val="col"/>
        <c:grouping val="stacked"/>
        <c:varyColors val="0"/>
        <c:ser>
          <c:idx val="0"/>
          <c:order val="0"/>
          <c:invertIfNegative val="0"/>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46D9-44E7-B698-A6EC1A1EEAE8}"/>
            </c:ext>
          </c:extLst>
        </c:ser>
        <c:ser>
          <c:idx val="1"/>
          <c:order val="1"/>
          <c:tx>
            <c:strRef>
              <c:f>'AÑO 2024 (26 junio)'!$A$7</c:f>
              <c:strCache>
                <c:ptCount val="1"/>
                <c:pt idx="0">
                  <c:v>Baleares</c:v>
                </c:pt>
              </c:strCache>
            </c:strRef>
          </c:tx>
          <c:spPr>
            <a:solidFill>
              <a:srgbClr val="FFFF99"/>
            </a:solidFill>
          </c:spPr>
          <c:invertIfNegative val="0"/>
          <c:dPt>
            <c:idx val="0"/>
            <c:invertIfNegative val="0"/>
            <c:bubble3D val="0"/>
            <c:spPr>
              <a:solidFill>
                <a:srgbClr val="92D050"/>
              </a:solidFill>
            </c:spPr>
            <c:extLst>
              <c:ext xmlns:c16="http://schemas.microsoft.com/office/drawing/2014/chart" uri="{C3380CC4-5D6E-409C-BE32-E72D297353CC}">
                <c16:uniqueId val="{00000001-46D9-44E7-B698-A6EC1A1EEAE8}"/>
              </c:ext>
            </c:extLst>
          </c:dPt>
          <c:dPt>
            <c:idx val="1"/>
            <c:invertIfNegative val="0"/>
            <c:bubble3D val="0"/>
            <c:spPr>
              <a:solidFill>
                <a:srgbClr val="92D050"/>
              </a:solidFill>
            </c:spPr>
            <c:extLst>
              <c:ext xmlns:c16="http://schemas.microsoft.com/office/drawing/2014/chart" uri="{C3380CC4-5D6E-409C-BE32-E72D297353CC}">
                <c16:uniqueId val="{00000002-46D9-44E7-B698-A6EC1A1EEAE8}"/>
              </c:ext>
            </c:extLst>
          </c:dPt>
          <c:dPt>
            <c:idx val="12"/>
            <c:invertIfNegative val="0"/>
            <c:bubble3D val="0"/>
            <c:spPr>
              <a:solidFill>
                <a:srgbClr val="00B0F0"/>
              </a:solidFill>
            </c:spPr>
            <c:extLst>
              <c:ext xmlns:c16="http://schemas.microsoft.com/office/drawing/2014/chart" uri="{C3380CC4-5D6E-409C-BE32-E72D297353CC}">
                <c16:uniqueId val="{00000003-46D9-44E7-B698-A6EC1A1EEAE8}"/>
              </c:ext>
            </c:extLst>
          </c:dPt>
          <c:dLbls>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Ref>
              <c:f>'AÑO 2024 (26 junio)'!$B$7:$O$7</c:f>
              <c:numCache>
                <c:formatCode>#,##0</c:formatCode>
                <c:ptCount val="14"/>
                <c:pt idx="0">
                  <c:v>668.93362500000001</c:v>
                </c:pt>
                <c:pt idx="1">
                  <c:v>668.93362500000001</c:v>
                </c:pt>
                <c:pt idx="8">
                  <c:v>1001.7345</c:v>
                </c:pt>
                <c:pt idx="9">
                  <c:v>550</c:v>
                </c:pt>
                <c:pt idx="10">
                  <c:v>660</c:v>
                </c:pt>
                <c:pt idx="11">
                  <c:v>464</c:v>
                </c:pt>
                <c:pt idx="12">
                  <c:v>610</c:v>
                </c:pt>
                <c:pt idx="13">
                  <c:v>668.93362500000001</c:v>
                </c:pt>
              </c:numCache>
            </c:numRef>
          </c:val>
          <c:extLst>
            <c:ext xmlns:c16="http://schemas.microsoft.com/office/drawing/2014/chart" uri="{C3380CC4-5D6E-409C-BE32-E72D297353CC}">
              <c16:uniqueId val="{00000004-46D9-44E7-B698-A6EC1A1EEAE8}"/>
            </c:ext>
          </c:extLst>
        </c:ser>
        <c:dLbls>
          <c:showLegendKey val="0"/>
          <c:showVal val="0"/>
          <c:showCatName val="0"/>
          <c:showSerName val="0"/>
          <c:showPercent val="0"/>
          <c:showBubbleSize val="0"/>
        </c:dLbls>
        <c:gapWidth val="55"/>
        <c:gapDepth val="55"/>
        <c:shape val="box"/>
        <c:axId val="136905967"/>
        <c:axId val="1"/>
        <c:axId val="0"/>
      </c:bar3DChart>
      <c:catAx>
        <c:axId val="13690596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7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6905967"/>
        <c:crosses val="autoZero"/>
        <c:crossBetween val="between"/>
      </c:valAx>
      <c:spPr>
        <a:noFill/>
        <a:ln w="25400">
          <a:noFill/>
        </a:ln>
      </c:spPr>
    </c:plotArea>
    <c:plotVisOnly val="1"/>
    <c:dispBlanksAs val="gap"/>
    <c:showDLblsOverMax val="0"/>
  </c:chart>
  <c:spPr>
    <a:solidFill>
      <a:srgbClr val="7030A0"/>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FFFFFF"/>
                </a:solidFill>
                <a:latin typeface="Arial"/>
                <a:ea typeface="Arial"/>
                <a:cs typeface="Arial"/>
              </a:defRPr>
            </a:pPr>
            <a:r>
              <a:rPr lang="es-ES"/>
              <a:t>HISTÓRICO DE PRODUCCIÓN DE ALMENDRA GRANO EN CASTILLA-LAMANCHA CAMPAÑAS 2020 A 2023 Y PREVISIÓN 2024/2025
</a:t>
            </a:r>
          </a:p>
        </c:rich>
      </c:tx>
      <c:layout>
        <c:manualLayout>
          <c:xMode val="edge"/>
          <c:yMode val="edge"/>
          <c:x val="0.14873289164213324"/>
          <c:y val="3.0005282358573099E-2"/>
        </c:manualLayout>
      </c:layout>
      <c:overlay val="0"/>
    </c:title>
    <c:autoTitleDeleted val="0"/>
    <c:view3D>
      <c:rotX val="15"/>
      <c:rotY val="20"/>
      <c:depthPercent val="100"/>
      <c:rAngAx val="1"/>
    </c:view3D>
    <c:floor>
      <c:thickness val="0"/>
      <c:spPr>
        <a:solidFill>
          <a:schemeClr val="tx1"/>
        </a:solidFill>
      </c:spPr>
    </c:floor>
    <c:sideWall>
      <c:thickness val="0"/>
      <c:spPr>
        <a:ln>
          <a:solidFill>
            <a:schemeClr val="tx2">
              <a:lumMod val="20000"/>
              <a:lumOff val="80000"/>
            </a:schemeClr>
          </a:solidFill>
        </a:ln>
      </c:spPr>
    </c:sideWall>
    <c:backWall>
      <c:thickness val="0"/>
      <c:spPr>
        <a:ln>
          <a:solidFill>
            <a:schemeClr val="tx2">
              <a:lumMod val="20000"/>
              <a:lumOff val="80000"/>
            </a:schemeClr>
          </a:solidFill>
        </a:ln>
      </c:spPr>
    </c:backWall>
    <c:plotArea>
      <c:layout>
        <c:manualLayout>
          <c:layoutTarget val="inner"/>
          <c:xMode val="edge"/>
          <c:yMode val="edge"/>
          <c:x val="6.4291819097658964E-2"/>
          <c:y val="0.13477241488052596"/>
          <c:w val="0.94645016275439053"/>
          <c:h val="0.63583950741584372"/>
        </c:manualLayout>
      </c:layout>
      <c:bar3DChart>
        <c:barDir val="col"/>
        <c:grouping val="stacked"/>
        <c:varyColors val="0"/>
        <c:ser>
          <c:idx val="0"/>
          <c:order val="0"/>
          <c:invertIfNegative val="0"/>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25C2-414D-9510-4570F2CA4858}"/>
            </c:ext>
          </c:extLst>
        </c:ser>
        <c:ser>
          <c:idx val="1"/>
          <c:order val="1"/>
          <c:tx>
            <c:strRef>
              <c:f>'AÑO 2024 (26 junio)'!$A$8</c:f>
              <c:strCache>
                <c:ptCount val="1"/>
                <c:pt idx="0">
                  <c:v>C-La Mancha</c:v>
                </c:pt>
              </c:strCache>
            </c:strRef>
          </c:tx>
          <c:spPr>
            <a:solidFill>
              <a:srgbClr val="00B050"/>
            </a:solidFill>
          </c:spPr>
          <c:invertIfNegative val="0"/>
          <c:dPt>
            <c:idx val="0"/>
            <c:invertIfNegative val="0"/>
            <c:bubble3D val="0"/>
            <c:spPr>
              <a:solidFill>
                <a:srgbClr val="FF66CC"/>
              </a:solidFill>
            </c:spPr>
            <c:extLst>
              <c:ext xmlns:c16="http://schemas.microsoft.com/office/drawing/2014/chart" uri="{C3380CC4-5D6E-409C-BE32-E72D297353CC}">
                <c16:uniqueId val="{00000001-25C2-414D-9510-4570F2CA4858}"/>
              </c:ext>
            </c:extLst>
          </c:dPt>
          <c:dPt>
            <c:idx val="1"/>
            <c:invertIfNegative val="0"/>
            <c:bubble3D val="0"/>
            <c:spPr>
              <a:solidFill>
                <a:srgbClr val="FF66FF"/>
              </a:solidFill>
            </c:spPr>
            <c:extLst>
              <c:ext xmlns:c16="http://schemas.microsoft.com/office/drawing/2014/chart" uri="{C3380CC4-5D6E-409C-BE32-E72D297353CC}">
                <c16:uniqueId val="{00000002-25C2-414D-9510-4570F2CA4858}"/>
              </c:ext>
            </c:extLst>
          </c:dPt>
          <c:dPt>
            <c:idx val="12"/>
            <c:invertIfNegative val="0"/>
            <c:bubble3D val="0"/>
            <c:spPr>
              <a:solidFill>
                <a:srgbClr val="00B0F0"/>
              </a:solidFill>
            </c:spPr>
            <c:extLst>
              <c:ext xmlns:c16="http://schemas.microsoft.com/office/drawing/2014/chart" uri="{C3380CC4-5D6E-409C-BE32-E72D297353CC}">
                <c16:uniqueId val="{00000003-25C2-414D-9510-4570F2CA4858}"/>
              </c:ext>
            </c:extLst>
          </c:dPt>
          <c:dLbls>
            <c:spPr>
              <a:noFill/>
              <a:ln w="25400">
                <a:noFill/>
              </a:ln>
            </c:spPr>
            <c:txPr>
              <a:bodyPr wrap="square" lIns="38100" tIns="19050" rIns="38100" bIns="19050" anchor="ctr">
                <a:spAutoFit/>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Ref>
              <c:f>'AÑO 2024 (26 junio)'!$B$8:$O$8</c:f>
              <c:numCache>
                <c:formatCode>#,##0</c:formatCode>
                <c:ptCount val="14"/>
                <c:pt idx="0">
                  <c:v>17707.75</c:v>
                </c:pt>
                <c:pt idx="1">
                  <c:v>17707.75</c:v>
                </c:pt>
                <c:pt idx="8">
                  <c:v>21474</c:v>
                </c:pt>
                <c:pt idx="9">
                  <c:v>12020</c:v>
                </c:pt>
                <c:pt idx="10">
                  <c:v>4132</c:v>
                </c:pt>
                <c:pt idx="11">
                  <c:v>33205</c:v>
                </c:pt>
                <c:pt idx="12">
                  <c:v>32335</c:v>
                </c:pt>
                <c:pt idx="13">
                  <c:v>17707.75</c:v>
                </c:pt>
              </c:numCache>
            </c:numRef>
          </c:val>
          <c:extLst>
            <c:ext xmlns:c16="http://schemas.microsoft.com/office/drawing/2014/chart" uri="{C3380CC4-5D6E-409C-BE32-E72D297353CC}">
              <c16:uniqueId val="{00000004-25C2-414D-9510-4570F2CA4858}"/>
            </c:ext>
          </c:extLst>
        </c:ser>
        <c:dLbls>
          <c:showLegendKey val="0"/>
          <c:showVal val="0"/>
          <c:showCatName val="0"/>
          <c:showSerName val="0"/>
          <c:showPercent val="0"/>
          <c:showBubbleSize val="0"/>
        </c:dLbls>
        <c:gapWidth val="55"/>
        <c:gapDepth val="55"/>
        <c:shape val="box"/>
        <c:axId val="136909327"/>
        <c:axId val="1"/>
        <c:axId val="0"/>
      </c:bar3DChart>
      <c:catAx>
        <c:axId val="13690932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tx2">
                  <a:lumMod val="20000"/>
                  <a:lumOff val="80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6909327"/>
        <c:crosses val="autoZero"/>
        <c:crossBetween val="between"/>
      </c:valAx>
      <c:spPr>
        <a:noFill/>
        <a:ln w="25400">
          <a:noFill/>
        </a:ln>
      </c:spPr>
    </c:plotArea>
    <c:plotVisOnly val="1"/>
    <c:dispBlanksAs val="gap"/>
    <c:showDLblsOverMax val="0"/>
  </c:chart>
  <c:spPr>
    <a:solidFill>
      <a:schemeClr val="accent2">
        <a:lumMod val="75000"/>
      </a:schemeClr>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CATALUÑA	</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22042787713736739"/>
          <c:y val="1.3470509582528599E-2"/>
        </c:manualLayout>
      </c:layout>
      <c:overlay val="0"/>
    </c:title>
    <c:autoTitleDeleted val="0"/>
    <c:view3D>
      <c:rotX val="15"/>
      <c:rotY val="20"/>
      <c:depthPercent val="100"/>
      <c:rAngAx val="1"/>
    </c:view3D>
    <c:floor>
      <c:thickness val="0"/>
      <c:spPr>
        <a:solidFill>
          <a:schemeClr val="tx1"/>
        </a:solidFill>
      </c:spPr>
    </c:floor>
    <c:sideWall>
      <c:thickness val="0"/>
      <c:spPr>
        <a:ln>
          <a:solidFill>
            <a:srgbClr val="FFFF00"/>
          </a:solidFill>
        </a:ln>
      </c:spPr>
    </c:sideWall>
    <c:backWall>
      <c:thickness val="0"/>
    </c:backWall>
    <c:plotArea>
      <c:layout>
        <c:manualLayout>
          <c:layoutTarget val="inner"/>
          <c:xMode val="edge"/>
          <c:yMode val="edge"/>
          <c:x val="6.4291819097658964E-2"/>
          <c:y val="0.13477241488052596"/>
          <c:w val="0.94645016275439053"/>
          <c:h val="0.65237412856904775"/>
        </c:manualLayout>
      </c:layout>
      <c:bar3DChart>
        <c:barDir val="col"/>
        <c:grouping val="stacked"/>
        <c:varyColors val="0"/>
        <c:ser>
          <c:idx val="0"/>
          <c:order val="0"/>
          <c:invertIfNegative val="0"/>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7E1A-4868-91A4-6936A5CDD438}"/>
            </c:ext>
          </c:extLst>
        </c:ser>
        <c:ser>
          <c:idx val="1"/>
          <c:order val="1"/>
          <c:tx>
            <c:strRef>
              <c:f>'AÑO 2024 (26 junio)'!$A$9</c:f>
              <c:strCache>
                <c:ptCount val="1"/>
                <c:pt idx="0">
                  <c:v>Cataluña</c:v>
                </c:pt>
              </c:strCache>
            </c:strRef>
          </c:tx>
          <c:spPr>
            <a:solidFill>
              <a:schemeClr val="bg1"/>
            </a:solidFill>
          </c:spPr>
          <c:invertIfNegative val="0"/>
          <c:dPt>
            <c:idx val="0"/>
            <c:invertIfNegative val="0"/>
            <c:bubble3D val="0"/>
            <c:spPr>
              <a:solidFill>
                <a:srgbClr val="00B050"/>
              </a:solidFill>
            </c:spPr>
            <c:extLst>
              <c:ext xmlns:c16="http://schemas.microsoft.com/office/drawing/2014/chart" uri="{C3380CC4-5D6E-409C-BE32-E72D297353CC}">
                <c16:uniqueId val="{00000001-7E1A-4868-91A4-6936A5CDD438}"/>
              </c:ext>
            </c:extLst>
          </c:dPt>
          <c:dPt>
            <c:idx val="1"/>
            <c:invertIfNegative val="0"/>
            <c:bubble3D val="0"/>
            <c:spPr>
              <a:solidFill>
                <a:srgbClr val="00B050"/>
              </a:solidFill>
            </c:spPr>
            <c:extLst>
              <c:ext xmlns:c16="http://schemas.microsoft.com/office/drawing/2014/chart" uri="{C3380CC4-5D6E-409C-BE32-E72D297353CC}">
                <c16:uniqueId val="{00000002-7E1A-4868-91A4-6936A5CDD438}"/>
              </c:ext>
            </c:extLst>
          </c:dPt>
          <c:dPt>
            <c:idx val="12"/>
            <c:invertIfNegative val="0"/>
            <c:bubble3D val="0"/>
            <c:spPr>
              <a:solidFill>
                <a:srgbClr val="00B0F0"/>
              </a:solidFill>
            </c:spPr>
            <c:extLst>
              <c:ext xmlns:c16="http://schemas.microsoft.com/office/drawing/2014/chart" uri="{C3380CC4-5D6E-409C-BE32-E72D297353CC}">
                <c16:uniqueId val="{00000003-7E1A-4868-91A4-6936A5CDD438}"/>
              </c:ext>
            </c:extLst>
          </c:dPt>
          <c:dLbls>
            <c:dLbl>
              <c:idx val="0"/>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1-7E1A-4868-91A4-6936A5CDD438}"/>
                </c:ext>
              </c:extLst>
            </c:dLbl>
            <c:dLbl>
              <c:idx val="1"/>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2-7E1A-4868-91A4-6936A5CDD438}"/>
                </c:ext>
              </c:extLst>
            </c:dLbl>
            <c:dLbl>
              <c:idx val="12"/>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3-7E1A-4868-91A4-6936A5CDD438}"/>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Ref>
              <c:f>'AÑO 2024 (26 junio)'!$B$9:$O$9</c:f>
              <c:numCache>
                <c:formatCode>#,##0</c:formatCode>
                <c:ptCount val="14"/>
                <c:pt idx="0">
                  <c:v>5272.6380666713903</c:v>
                </c:pt>
                <c:pt idx="1">
                  <c:v>5272.6380666713903</c:v>
                </c:pt>
                <c:pt idx="8">
                  <c:v>6352</c:v>
                </c:pt>
                <c:pt idx="9">
                  <c:v>4804.5522666855632</c:v>
                </c:pt>
                <c:pt idx="10">
                  <c:v>2619</c:v>
                </c:pt>
                <c:pt idx="11">
                  <c:v>7315</c:v>
                </c:pt>
                <c:pt idx="12">
                  <c:v>9751.8188411716328</c:v>
                </c:pt>
                <c:pt idx="13">
                  <c:v>5272.6380666713903</c:v>
                </c:pt>
              </c:numCache>
            </c:numRef>
          </c:val>
          <c:extLst>
            <c:ext xmlns:c16="http://schemas.microsoft.com/office/drawing/2014/chart" uri="{C3380CC4-5D6E-409C-BE32-E72D297353CC}">
              <c16:uniqueId val="{00000004-7E1A-4868-91A4-6936A5CDD438}"/>
            </c:ext>
          </c:extLst>
        </c:ser>
        <c:dLbls>
          <c:showLegendKey val="0"/>
          <c:showVal val="0"/>
          <c:showCatName val="0"/>
          <c:showSerName val="0"/>
          <c:showPercent val="0"/>
          <c:showBubbleSize val="0"/>
        </c:dLbls>
        <c:gapWidth val="55"/>
        <c:gapDepth val="55"/>
        <c:shape val="box"/>
        <c:axId val="136906927"/>
        <c:axId val="1"/>
        <c:axId val="0"/>
      </c:bar3DChart>
      <c:catAx>
        <c:axId val="136906927"/>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7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6906927"/>
        <c:crosses val="autoZero"/>
        <c:crossBetween val="between"/>
      </c:valAx>
      <c:spPr>
        <a:noFill/>
        <a:ln w="25400">
          <a:noFill/>
        </a:ln>
      </c:spPr>
    </c:plotArea>
    <c:plotVisOnly val="1"/>
    <c:dispBlanksAs val="gap"/>
    <c:showDLblsOverMax val="0"/>
  </c:chart>
  <c:spPr>
    <a:solidFill>
      <a:srgbClr val="7030A0"/>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MURCIA</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20847089089940316"/>
          <c:y val="3.0005282358573099E-2"/>
        </c:manualLayout>
      </c:layout>
      <c:overlay val="0"/>
    </c:title>
    <c:autoTitleDeleted val="0"/>
    <c:view3D>
      <c:rotX val="15"/>
      <c:rotY val="20"/>
      <c:depthPercent val="100"/>
      <c:rAngAx val="1"/>
    </c:view3D>
    <c:floor>
      <c:thickness val="0"/>
      <c:spPr>
        <a:solidFill>
          <a:schemeClr val="tx1"/>
        </a:solidFill>
      </c:spPr>
    </c:floor>
    <c:sideWall>
      <c:thickness val="0"/>
      <c:spPr>
        <a:ln>
          <a:solidFill>
            <a:srgbClr val="FFFF00"/>
          </a:solidFill>
        </a:ln>
      </c:spPr>
    </c:sideWall>
    <c:backWall>
      <c:thickness val="0"/>
    </c:backWall>
    <c:plotArea>
      <c:layout>
        <c:manualLayout>
          <c:layoutTarget val="inner"/>
          <c:xMode val="edge"/>
          <c:yMode val="edge"/>
          <c:x val="6.4291819097658964E-2"/>
          <c:y val="0.13477241488052596"/>
          <c:w val="0.94645016275439053"/>
          <c:h val="0.71851264227881761"/>
        </c:manualLayout>
      </c:layout>
      <c:bar3DChart>
        <c:barDir val="col"/>
        <c:grouping val="stacked"/>
        <c:varyColors val="0"/>
        <c:ser>
          <c:idx val="0"/>
          <c:order val="0"/>
          <c:invertIfNegative val="0"/>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878C-4094-9270-99DAAEE09F44}"/>
            </c:ext>
          </c:extLst>
        </c:ser>
        <c:ser>
          <c:idx val="1"/>
          <c:order val="1"/>
          <c:tx>
            <c:strRef>
              <c:f>'AÑO 2024 (26 junio)'!$A$11</c:f>
              <c:strCache>
                <c:ptCount val="1"/>
                <c:pt idx="0">
                  <c:v>Murcia</c:v>
                </c:pt>
              </c:strCache>
            </c:strRef>
          </c:tx>
          <c:spPr>
            <a:solidFill>
              <a:schemeClr val="bg1"/>
            </a:solidFill>
          </c:spPr>
          <c:invertIfNegative val="0"/>
          <c:dPt>
            <c:idx val="0"/>
            <c:invertIfNegative val="0"/>
            <c:bubble3D val="0"/>
            <c:spPr>
              <a:solidFill>
                <a:srgbClr val="FF0000"/>
              </a:solidFill>
            </c:spPr>
            <c:extLst>
              <c:ext xmlns:c16="http://schemas.microsoft.com/office/drawing/2014/chart" uri="{C3380CC4-5D6E-409C-BE32-E72D297353CC}">
                <c16:uniqueId val="{00000001-878C-4094-9270-99DAAEE09F44}"/>
              </c:ext>
            </c:extLst>
          </c:dPt>
          <c:dPt>
            <c:idx val="1"/>
            <c:invertIfNegative val="0"/>
            <c:bubble3D val="0"/>
            <c:spPr>
              <a:solidFill>
                <a:srgbClr val="FF0000"/>
              </a:solidFill>
            </c:spPr>
            <c:extLst>
              <c:ext xmlns:c16="http://schemas.microsoft.com/office/drawing/2014/chart" uri="{C3380CC4-5D6E-409C-BE32-E72D297353CC}">
                <c16:uniqueId val="{00000002-878C-4094-9270-99DAAEE09F44}"/>
              </c:ext>
            </c:extLst>
          </c:dPt>
          <c:dPt>
            <c:idx val="12"/>
            <c:invertIfNegative val="0"/>
            <c:bubble3D val="0"/>
            <c:spPr>
              <a:solidFill>
                <a:srgbClr val="00B0F0"/>
              </a:solidFill>
            </c:spPr>
            <c:extLst>
              <c:ext xmlns:c16="http://schemas.microsoft.com/office/drawing/2014/chart" uri="{C3380CC4-5D6E-409C-BE32-E72D297353CC}">
                <c16:uniqueId val="{00000003-878C-4094-9270-99DAAEE09F44}"/>
              </c:ext>
            </c:extLst>
          </c:dPt>
          <c:dLbls>
            <c:dLbl>
              <c:idx val="0"/>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1-878C-4094-9270-99DAAEE09F44}"/>
                </c:ext>
              </c:extLst>
            </c:dLbl>
            <c:dLbl>
              <c:idx val="1"/>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2-878C-4094-9270-99DAAEE09F44}"/>
                </c:ext>
              </c:extLst>
            </c:dLbl>
            <c:dLbl>
              <c:idx val="12"/>
              <c:spPr/>
              <c:txPr>
                <a:bodyPr/>
                <a:lstStyle/>
                <a:p>
                  <a:pPr>
                    <a:defRPr sz="11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3-878C-4094-9270-99DAAEE09F44}"/>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Ref>
              <c:f>'AÑO 2024 (26 junio)'!$B$11:$O$11</c:f>
              <c:numCache>
                <c:formatCode>#,##0</c:formatCode>
                <c:ptCount val="14"/>
                <c:pt idx="0">
                  <c:v>7275</c:v>
                </c:pt>
                <c:pt idx="1">
                  <c:v>7275</c:v>
                </c:pt>
                <c:pt idx="8">
                  <c:v>7900</c:v>
                </c:pt>
                <c:pt idx="9">
                  <c:v>10600</c:v>
                </c:pt>
                <c:pt idx="10">
                  <c:v>5300</c:v>
                </c:pt>
                <c:pt idx="11">
                  <c:v>5300</c:v>
                </c:pt>
                <c:pt idx="12">
                  <c:v>4200</c:v>
                </c:pt>
                <c:pt idx="13">
                  <c:v>7275</c:v>
                </c:pt>
              </c:numCache>
            </c:numRef>
          </c:val>
          <c:extLst>
            <c:ext xmlns:c16="http://schemas.microsoft.com/office/drawing/2014/chart" uri="{C3380CC4-5D6E-409C-BE32-E72D297353CC}">
              <c16:uniqueId val="{00000004-878C-4094-9270-99DAAEE09F44}"/>
            </c:ext>
          </c:extLst>
        </c:ser>
        <c:dLbls>
          <c:showLegendKey val="0"/>
          <c:showVal val="0"/>
          <c:showCatName val="0"/>
          <c:showSerName val="0"/>
          <c:showPercent val="0"/>
          <c:showBubbleSize val="0"/>
        </c:dLbls>
        <c:gapWidth val="55"/>
        <c:gapDepth val="55"/>
        <c:shape val="box"/>
        <c:axId val="135642943"/>
        <c:axId val="1"/>
        <c:axId val="0"/>
      </c:bar3DChart>
      <c:catAx>
        <c:axId val="135642943"/>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bg1">
                  <a:lumMod val="7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5642943"/>
        <c:crosses val="autoZero"/>
        <c:crossBetween val="between"/>
      </c:valAx>
      <c:spPr>
        <a:noFill/>
        <a:ln w="25400">
          <a:noFill/>
        </a:ln>
      </c:spPr>
    </c:plotArea>
    <c:plotVisOnly val="1"/>
    <c:dispBlanksAs val="gap"/>
    <c:showDLblsOverMax val="0"/>
  </c:chart>
  <c:spPr>
    <a:solidFill>
      <a:schemeClr val="tx1">
        <a:lumMod val="50000"/>
        <a:lumOff val="50000"/>
      </a:schemeClr>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HISTÓRICO DE PRODUCCIÓN DE ALMENDRA GRANO EN C. VALENCIANA</a:t>
            </a:r>
          </a:p>
          <a:p>
            <a:pPr>
              <a:defRPr sz="1000" b="0" i="0" u="none" strike="noStrike" baseline="0">
                <a:solidFill>
                  <a:srgbClr val="000000"/>
                </a:solidFill>
                <a:latin typeface="Calibri"/>
                <a:ea typeface="Calibri"/>
                <a:cs typeface="Calibri"/>
              </a:defRPr>
            </a:pPr>
            <a:r>
              <a:rPr lang="es-ES" sz="1300" b="1" i="0" u="none" strike="noStrike" baseline="0">
                <a:solidFill>
                  <a:srgbClr val="FFFFFF"/>
                </a:solidFill>
                <a:latin typeface="Arial"/>
                <a:cs typeface="Arial"/>
              </a:rPr>
              <a:t>CAMPAÑAS 2020 A 2023 Y PREVISIÓN 2024/2025</a:t>
            </a:r>
          </a:p>
          <a:p>
            <a:pPr>
              <a:defRPr sz="1000" b="0" i="0" u="none" strike="noStrike" baseline="0">
                <a:solidFill>
                  <a:srgbClr val="000000"/>
                </a:solidFill>
                <a:latin typeface="Calibri"/>
                <a:ea typeface="Calibri"/>
                <a:cs typeface="Calibri"/>
              </a:defRPr>
            </a:pPr>
            <a:endParaRPr lang="es-ES" sz="1300" b="1" i="0" u="none" strike="noStrike" baseline="0">
              <a:solidFill>
                <a:srgbClr val="FFFFFF"/>
              </a:solidFill>
              <a:latin typeface="Arial"/>
              <a:cs typeface="Arial"/>
            </a:endParaRPr>
          </a:p>
        </c:rich>
      </c:tx>
      <c:layout>
        <c:manualLayout>
          <c:xMode val="edge"/>
          <c:yMode val="edge"/>
          <c:x val="0.14873289164213324"/>
          <c:y val="3.0004952211162287E-2"/>
        </c:manualLayout>
      </c:layout>
      <c:overlay val="0"/>
    </c:title>
    <c:autoTitleDeleted val="0"/>
    <c:view3D>
      <c:rotX val="15"/>
      <c:rotY val="20"/>
      <c:depthPercent val="100"/>
      <c:rAngAx val="1"/>
    </c:view3D>
    <c:floor>
      <c:thickness val="0"/>
      <c:spPr>
        <a:solidFill>
          <a:schemeClr val="tx1"/>
        </a:solidFill>
      </c:spPr>
    </c:floor>
    <c:sideWall>
      <c:thickness val="0"/>
      <c:spPr>
        <a:ln>
          <a:solidFill>
            <a:schemeClr val="tx1">
              <a:lumMod val="65000"/>
              <a:lumOff val="35000"/>
            </a:schemeClr>
          </a:solidFill>
        </a:ln>
      </c:spPr>
    </c:sideWall>
    <c:backWall>
      <c:thickness val="0"/>
      <c:spPr>
        <a:ln>
          <a:solidFill>
            <a:schemeClr val="tx1">
              <a:lumMod val="65000"/>
              <a:lumOff val="35000"/>
            </a:schemeClr>
          </a:solidFill>
        </a:ln>
      </c:spPr>
    </c:backWall>
    <c:plotArea>
      <c:layout>
        <c:manualLayout>
          <c:layoutTarget val="inner"/>
          <c:xMode val="edge"/>
          <c:yMode val="edge"/>
          <c:x val="6.4291819097658964E-2"/>
          <c:y val="0.12374927091434287"/>
          <c:w val="0.94645016275439053"/>
          <c:h val="0.67819569526997026"/>
        </c:manualLayout>
      </c:layout>
      <c:bar3DChart>
        <c:barDir val="col"/>
        <c:grouping val="stacked"/>
        <c:varyColors val="0"/>
        <c:ser>
          <c:idx val="0"/>
          <c:order val="0"/>
          <c:invertIfNegative val="0"/>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Lit>
              <c:formatCode>General</c:formatCode>
              <c:ptCount val="1"/>
              <c:pt idx="0">
                <c:v>0</c:v>
              </c:pt>
            </c:numLit>
          </c:val>
          <c:extLst>
            <c:ext xmlns:c16="http://schemas.microsoft.com/office/drawing/2014/chart" uri="{C3380CC4-5D6E-409C-BE32-E72D297353CC}">
              <c16:uniqueId val="{00000000-0FAC-453E-955D-66F3087EBD42}"/>
            </c:ext>
          </c:extLst>
        </c:ser>
        <c:ser>
          <c:idx val="1"/>
          <c:order val="1"/>
          <c:tx>
            <c:strRef>
              <c:f>'AÑO 2024 (26 junio)'!$A$12</c:f>
              <c:strCache>
                <c:ptCount val="1"/>
                <c:pt idx="0">
                  <c:v>C. Valenciana</c:v>
                </c:pt>
              </c:strCache>
            </c:strRef>
          </c:tx>
          <c:spPr>
            <a:solidFill>
              <a:schemeClr val="bg1">
                <a:lumMod val="95000"/>
              </a:schemeClr>
            </a:solidFill>
          </c:spPr>
          <c:invertIfNegative val="0"/>
          <c:dPt>
            <c:idx val="0"/>
            <c:invertIfNegative val="0"/>
            <c:bubble3D val="0"/>
            <c:spPr>
              <a:solidFill>
                <a:srgbClr val="00B050"/>
              </a:solidFill>
            </c:spPr>
            <c:extLst>
              <c:ext xmlns:c16="http://schemas.microsoft.com/office/drawing/2014/chart" uri="{C3380CC4-5D6E-409C-BE32-E72D297353CC}">
                <c16:uniqueId val="{00000001-0FAC-453E-955D-66F3087EBD42}"/>
              </c:ext>
            </c:extLst>
          </c:dPt>
          <c:dPt>
            <c:idx val="1"/>
            <c:invertIfNegative val="0"/>
            <c:bubble3D val="0"/>
            <c:spPr>
              <a:solidFill>
                <a:srgbClr val="00B050"/>
              </a:solidFill>
            </c:spPr>
            <c:extLst>
              <c:ext xmlns:c16="http://schemas.microsoft.com/office/drawing/2014/chart" uri="{C3380CC4-5D6E-409C-BE32-E72D297353CC}">
                <c16:uniqueId val="{00000002-0FAC-453E-955D-66F3087EBD42}"/>
              </c:ext>
            </c:extLst>
          </c:dPt>
          <c:dPt>
            <c:idx val="12"/>
            <c:invertIfNegative val="0"/>
            <c:bubble3D val="0"/>
            <c:spPr>
              <a:solidFill>
                <a:srgbClr val="00B0F0"/>
              </a:solidFill>
            </c:spPr>
            <c:extLst>
              <c:ext xmlns:c16="http://schemas.microsoft.com/office/drawing/2014/chart" uri="{C3380CC4-5D6E-409C-BE32-E72D297353CC}">
                <c16:uniqueId val="{00000003-0FAC-453E-955D-66F3087EBD42}"/>
              </c:ext>
            </c:extLst>
          </c:dPt>
          <c:dLbls>
            <c:dLbl>
              <c:idx val="0"/>
              <c:spPr/>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1-0FAC-453E-955D-66F3087EBD42}"/>
                </c:ext>
              </c:extLst>
            </c:dLbl>
            <c:dLbl>
              <c:idx val="1"/>
              <c:spPr/>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2-0FAC-453E-955D-66F3087EBD42}"/>
                </c:ext>
              </c:extLst>
            </c:dLbl>
            <c:dLbl>
              <c:idx val="12"/>
              <c:spPr/>
              <c:txPr>
                <a:bodyPr/>
                <a:lstStyle/>
                <a:p>
                  <a:pPr>
                    <a:defRPr sz="1000" b="1" i="0" u="none" strike="noStrike" baseline="0">
                      <a:solidFill>
                        <a:srgbClr val="FFFFFF"/>
                      </a:solidFill>
                      <a:latin typeface="Calibri"/>
                      <a:ea typeface="Calibri"/>
                      <a:cs typeface="Calibri"/>
                    </a:defRPr>
                  </a:pPr>
                  <a:endParaRPr lang="es-ES"/>
                </a:p>
              </c:txPr>
              <c:showLegendKey val="0"/>
              <c:showVal val="1"/>
              <c:showCatName val="0"/>
              <c:showSerName val="0"/>
              <c:showPercent val="0"/>
              <c:showBubbleSize val="0"/>
              <c:extLst>
                <c:ext xmlns:c16="http://schemas.microsoft.com/office/drawing/2014/chart" uri="{C3380CC4-5D6E-409C-BE32-E72D297353CC}">
                  <c16:uniqueId val="{00000003-0FAC-453E-955D-66F3087EBD42}"/>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'AÑO 2024 (26 junio)'!$B$3:$O$3</c:f>
              <c:strCache>
                <c:ptCount val="14"/>
                <c:pt idx="0">
                  <c:v>Media ult 10 años</c:v>
                </c:pt>
                <c:pt idx="1">
                  <c:v>Media ult. 5 años</c:v>
                </c:pt>
                <c:pt idx="2">
                  <c:v>20XX</c:v>
                </c:pt>
                <c:pt idx="3">
                  <c:v>20XX</c:v>
                </c:pt>
                <c:pt idx="4">
                  <c:v>20XX</c:v>
                </c:pt>
                <c:pt idx="5">
                  <c:v>20XX</c:v>
                </c:pt>
                <c:pt idx="6">
                  <c:v>20XX</c:v>
                </c:pt>
                <c:pt idx="7">
                  <c:v>20XX</c:v>
                </c:pt>
                <c:pt idx="8">
                  <c:v>2020</c:v>
                </c:pt>
                <c:pt idx="9">
                  <c:v>2021</c:v>
                </c:pt>
                <c:pt idx="10">
                  <c:v>2022</c:v>
                </c:pt>
                <c:pt idx="11">
                  <c:v>2023</c:v>
                </c:pt>
                <c:pt idx="12">
                  <c:v>PREVISIÓN 2024 (Act.junio)</c:v>
                </c:pt>
                <c:pt idx="13">
                  <c:v>Media ult 4 años</c:v>
                </c:pt>
              </c:strCache>
            </c:strRef>
          </c:cat>
          <c:val>
            <c:numRef>
              <c:f>'AÑO 2024 (26 junio)'!$B$12:$O$12</c:f>
              <c:numCache>
                <c:formatCode>#,##0</c:formatCode>
                <c:ptCount val="14"/>
                <c:pt idx="0">
                  <c:v>7046.75</c:v>
                </c:pt>
                <c:pt idx="1">
                  <c:v>7046.75</c:v>
                </c:pt>
                <c:pt idx="8">
                  <c:v>7140</c:v>
                </c:pt>
                <c:pt idx="9">
                  <c:v>9500</c:v>
                </c:pt>
                <c:pt idx="10">
                  <c:v>4845</c:v>
                </c:pt>
                <c:pt idx="11">
                  <c:v>6702</c:v>
                </c:pt>
                <c:pt idx="12">
                  <c:v>4490</c:v>
                </c:pt>
                <c:pt idx="13">
                  <c:v>7046.75</c:v>
                </c:pt>
              </c:numCache>
            </c:numRef>
          </c:val>
          <c:extLst>
            <c:ext xmlns:c16="http://schemas.microsoft.com/office/drawing/2014/chart" uri="{C3380CC4-5D6E-409C-BE32-E72D297353CC}">
              <c16:uniqueId val="{00000004-0FAC-453E-955D-66F3087EBD42}"/>
            </c:ext>
          </c:extLst>
        </c:ser>
        <c:dLbls>
          <c:showLegendKey val="0"/>
          <c:showVal val="0"/>
          <c:showCatName val="0"/>
          <c:showSerName val="0"/>
          <c:showPercent val="0"/>
          <c:showBubbleSize val="0"/>
        </c:dLbls>
        <c:gapWidth val="55"/>
        <c:gapDepth val="55"/>
        <c:shape val="box"/>
        <c:axId val="135644383"/>
        <c:axId val="1"/>
        <c:axId val="0"/>
      </c:bar3DChart>
      <c:catAx>
        <c:axId val="135644383"/>
        <c:scaling>
          <c:orientation val="minMax"/>
        </c:scaling>
        <c:delete val="0"/>
        <c:axPos val="b"/>
        <c:numFmt formatCode="General" sourceLinked="1"/>
        <c:majorTickMark val="none"/>
        <c:minorTickMark val="none"/>
        <c:tickLblPos val="nextTo"/>
        <c:txPr>
          <a:bodyPr rot="-2700000" vert="horz"/>
          <a:lstStyle/>
          <a:p>
            <a:pPr>
              <a:defRPr sz="1000" b="1" i="0" u="none" strike="noStrike" baseline="0">
                <a:solidFill>
                  <a:srgbClr val="FFFFFF"/>
                </a:solidFill>
                <a:latin typeface="Arial"/>
                <a:ea typeface="Arial"/>
                <a:cs typeface="Arial"/>
              </a:defRPr>
            </a:pPr>
            <a:endParaRPr lang="es-ES"/>
          </a:p>
        </c:txPr>
        <c:crossAx val="1"/>
        <c:crosses val="autoZero"/>
        <c:auto val="1"/>
        <c:lblAlgn val="ctr"/>
        <c:lblOffset val="100"/>
        <c:noMultiLvlLbl val="0"/>
      </c:catAx>
      <c:valAx>
        <c:axId val="1"/>
        <c:scaling>
          <c:orientation val="minMax"/>
        </c:scaling>
        <c:delete val="0"/>
        <c:axPos val="l"/>
        <c:majorGridlines>
          <c:spPr>
            <a:ln>
              <a:solidFill>
                <a:schemeClr val="tx1">
                  <a:lumMod val="65000"/>
                  <a:lumOff val="35000"/>
                </a:schemeClr>
              </a:solidFill>
            </a:ln>
          </c:spPr>
        </c:majorGridlines>
        <c:numFmt formatCode="General" sourceLinked="1"/>
        <c:majorTickMark val="none"/>
        <c:minorTickMark val="none"/>
        <c:tickLblPos val="nextTo"/>
        <c:spPr>
          <a:ln>
            <a:solidFill>
              <a:schemeClr val="accent6">
                <a:lumMod val="50000"/>
              </a:schemeClr>
            </a:solidFill>
          </a:ln>
        </c:spPr>
        <c:txPr>
          <a:bodyPr rot="0" vert="horz"/>
          <a:lstStyle/>
          <a:p>
            <a:pPr>
              <a:defRPr sz="1100" b="1" i="0" u="none" strike="noStrike" baseline="0">
                <a:solidFill>
                  <a:srgbClr val="FFFFFF"/>
                </a:solidFill>
                <a:latin typeface="Arial"/>
                <a:ea typeface="Arial"/>
                <a:cs typeface="Arial"/>
              </a:defRPr>
            </a:pPr>
            <a:endParaRPr lang="es-ES"/>
          </a:p>
        </c:txPr>
        <c:crossAx val="135644383"/>
        <c:crosses val="autoZero"/>
        <c:crossBetween val="between"/>
      </c:valAx>
      <c:spPr>
        <a:noFill/>
        <a:ln w="25400">
          <a:noFill/>
        </a:ln>
      </c:spPr>
    </c:plotArea>
    <c:plotVisOnly val="1"/>
    <c:dispBlanksAs val="gap"/>
    <c:showDLblsOverMax val="0"/>
  </c:chart>
  <c:spPr>
    <a:solidFill>
      <a:srgbClr val="FF8200"/>
    </a:solidFill>
  </c:spPr>
  <c:txPr>
    <a:bodyPr/>
    <a:lstStyle/>
    <a:p>
      <a:pPr>
        <a:defRPr sz="1000" b="0" i="0" u="none" strike="noStrike" baseline="0">
          <a:solidFill>
            <a:srgbClr val="000000"/>
          </a:solidFill>
          <a:latin typeface="Calibri"/>
          <a:ea typeface="Calibri"/>
          <a:cs typeface="Calibri"/>
        </a:defRPr>
      </a:pPr>
      <a:endParaRPr lang="es-E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1"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21"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1"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1"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1"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1"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1"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385823</xdr:colOff>
      <xdr:row>30</xdr:row>
      <xdr:rowOff>72342</xdr:rowOff>
    </xdr:from>
    <xdr:to>
      <xdr:col>15</xdr:col>
      <xdr:colOff>48227</xdr:colOff>
      <xdr:row>59</xdr:row>
      <xdr:rowOff>29901</xdr:rowOff>
    </xdr:to>
    <xdr:graphicFrame macro="">
      <xdr:nvGraphicFramePr>
        <xdr:cNvPr id="3" name="3 Gráfico">
          <a:extLst>
            <a:ext uri="{FF2B5EF4-FFF2-40B4-BE49-F238E27FC236}">
              <a16:creationId xmlns:a16="http://schemas.microsoft.com/office/drawing/2014/main" id="{7BE8D613-498B-4207-8E97-322A17D9BD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94091" cy="6066612"/>
    <xdr:graphicFrame macro="">
      <xdr:nvGraphicFramePr>
        <xdr:cNvPr id="2" name="Gráfico 1">
          <a:extLst>
            <a:ext uri="{FF2B5EF4-FFF2-40B4-BE49-F238E27FC236}">
              <a16:creationId xmlns:a16="http://schemas.microsoft.com/office/drawing/2014/main" id="{98889B0E-3B2F-2E23-5327-5DDA906418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4FB4767B-6564-02AD-3E9A-BBDE7383A3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3A9A74A5-AFAC-FE2C-22FE-434EF7E978C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25FBD97D-9BB9-A0C6-0B3E-DD0AB44FC33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4091" cy="6066612"/>
    <xdr:graphicFrame macro="">
      <xdr:nvGraphicFramePr>
        <xdr:cNvPr id="2" name="Gráfico 1">
          <a:extLst>
            <a:ext uri="{FF2B5EF4-FFF2-40B4-BE49-F238E27FC236}">
              <a16:creationId xmlns:a16="http://schemas.microsoft.com/office/drawing/2014/main" id="{E045E4CE-A7DD-4419-82EB-9A4E6B9D747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4091" cy="6066612"/>
    <xdr:graphicFrame macro="">
      <xdr:nvGraphicFramePr>
        <xdr:cNvPr id="2" name="Gráfico 1">
          <a:extLst>
            <a:ext uri="{FF2B5EF4-FFF2-40B4-BE49-F238E27FC236}">
              <a16:creationId xmlns:a16="http://schemas.microsoft.com/office/drawing/2014/main" id="{0BF3C1AC-4CD4-D8CE-9713-946727E1FBF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3598AB7F-9717-4C7D-2D0F-F5E61924B93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zoomScaleNormal="100" workbookViewId="0">
      <selection activeCell="J20" sqref="J20"/>
    </sheetView>
  </sheetViews>
  <sheetFormatPr baseColWidth="10" defaultRowHeight="12.5" x14ac:dyDescent="0.25"/>
  <cols>
    <col min="1" max="1" width="26.1796875" customWidth="1"/>
    <col min="2" max="2" width="14" customWidth="1"/>
    <col min="3" max="3" width="13.54296875" customWidth="1"/>
    <col min="4" max="4" width="14.54296875" customWidth="1"/>
    <col min="5" max="5" width="12.7265625" customWidth="1"/>
    <col min="6" max="9" width="13.453125" customWidth="1"/>
    <col min="10" max="10" width="12.453125" customWidth="1"/>
    <col min="11" max="11" width="13.1796875" customWidth="1"/>
    <col min="12" max="12" width="12.7265625" customWidth="1"/>
  </cols>
  <sheetData>
    <row r="1" spans="1:12" ht="19.5" customHeight="1" thickBot="1" x14ac:dyDescent="0.3">
      <c r="A1" s="238" t="s">
        <v>72</v>
      </c>
      <c r="B1" s="238"/>
      <c r="C1" s="238"/>
      <c r="D1" s="238"/>
      <c r="E1" s="238"/>
      <c r="F1" s="238"/>
      <c r="G1" s="238"/>
      <c r="H1" s="238"/>
      <c r="I1" s="238"/>
      <c r="J1" s="238"/>
      <c r="K1" s="238"/>
      <c r="L1" s="238"/>
    </row>
    <row r="2" spans="1:12" ht="19.5" customHeight="1" thickBot="1" x14ac:dyDescent="0.3">
      <c r="A2" s="144"/>
      <c r="B2" s="235" t="s">
        <v>58</v>
      </c>
      <c r="C2" s="236"/>
      <c r="D2" s="236"/>
      <c r="E2" s="236"/>
      <c r="F2" s="236"/>
      <c r="G2" s="237"/>
      <c r="H2" s="235" t="s">
        <v>56</v>
      </c>
      <c r="I2" s="236"/>
      <c r="J2" s="236"/>
      <c r="K2" s="236"/>
      <c r="L2" s="236"/>
    </row>
    <row r="3" spans="1:12" ht="65.5" thickBot="1" x14ac:dyDescent="0.3">
      <c r="A3" s="145" t="s">
        <v>26</v>
      </c>
      <c r="B3" s="162" t="s">
        <v>78</v>
      </c>
      <c r="C3" s="163" t="s">
        <v>73</v>
      </c>
      <c r="D3" s="163" t="s">
        <v>74</v>
      </c>
      <c r="E3" s="147" t="s">
        <v>75</v>
      </c>
      <c r="F3" s="147" t="s">
        <v>76</v>
      </c>
      <c r="G3" s="29" t="s">
        <v>77</v>
      </c>
      <c r="H3" s="146" t="s">
        <v>73</v>
      </c>
      <c r="I3" s="147" t="s">
        <v>74</v>
      </c>
      <c r="J3" s="147" t="s">
        <v>75</v>
      </c>
      <c r="K3" s="147" t="s">
        <v>76</v>
      </c>
      <c r="L3" s="29" t="s">
        <v>77</v>
      </c>
    </row>
    <row r="4" spans="1:12" x14ac:dyDescent="0.25">
      <c r="A4" s="157" t="s">
        <v>19</v>
      </c>
      <c r="B4" s="148">
        <v>0</v>
      </c>
      <c r="C4" s="80">
        <v>730</v>
      </c>
      <c r="D4" s="80"/>
      <c r="E4" s="80">
        <v>854</v>
      </c>
      <c r="F4" s="31"/>
      <c r="G4" s="33">
        <f>E4*100/C4-100</f>
        <v>16.986301369863014</v>
      </c>
      <c r="H4" s="98"/>
      <c r="I4" s="80"/>
      <c r="J4" s="80"/>
      <c r="K4" s="80"/>
      <c r="L4" s="168"/>
    </row>
    <row r="5" spans="1:12" x14ac:dyDescent="0.25">
      <c r="A5" s="158" t="s">
        <v>20</v>
      </c>
      <c r="B5" s="149">
        <v>0</v>
      </c>
      <c r="C5" s="76">
        <v>1484</v>
      </c>
      <c r="D5" s="76"/>
      <c r="E5" s="76">
        <v>1736</v>
      </c>
      <c r="F5" s="32"/>
      <c r="G5" s="34">
        <f>E5*100/C5-100</f>
        <v>16.981132075471692</v>
      </c>
      <c r="H5" s="164"/>
      <c r="I5" s="76"/>
      <c r="J5" s="76"/>
      <c r="K5" s="76"/>
      <c r="L5" s="102"/>
    </row>
    <row r="6" spans="1:12" ht="13" thickBot="1" x14ac:dyDescent="0.3">
      <c r="A6" s="159" t="s">
        <v>21</v>
      </c>
      <c r="B6" s="150">
        <v>0</v>
      </c>
      <c r="C6" s="77">
        <v>30921</v>
      </c>
      <c r="D6" s="77"/>
      <c r="E6" s="77">
        <v>38992</v>
      </c>
      <c r="F6" s="39"/>
      <c r="G6" s="40">
        <f t="shared" ref="G6:G48" si="0">E6*100/C6-100</f>
        <v>26.102001875747874</v>
      </c>
      <c r="H6" s="165"/>
      <c r="I6" s="77"/>
      <c r="J6" s="77"/>
      <c r="K6" s="77"/>
      <c r="L6" s="103"/>
    </row>
    <row r="7" spans="1:12" ht="13.5" customHeight="1" thickBot="1" x14ac:dyDescent="0.3">
      <c r="A7" s="160" t="s">
        <v>27</v>
      </c>
      <c r="B7" s="151">
        <f>SUM(B4:B6)</f>
        <v>0</v>
      </c>
      <c r="C7" s="45">
        <f>SUM(C4:C6)</f>
        <v>33135</v>
      </c>
      <c r="D7" s="45">
        <v>163551</v>
      </c>
      <c r="E7" s="45">
        <f>SUM(E4:E6)</f>
        <v>41582</v>
      </c>
      <c r="F7" s="46">
        <f t="shared" ref="F7:F43" si="1">(E7/D7)*1000</f>
        <v>254.24485328735381</v>
      </c>
      <c r="G7" s="47">
        <f t="shared" si="0"/>
        <v>25.492681454655198</v>
      </c>
      <c r="H7" s="151"/>
      <c r="I7" s="45">
        <v>45191</v>
      </c>
      <c r="J7" s="45"/>
      <c r="K7" s="45"/>
      <c r="L7" s="167"/>
    </row>
    <row r="8" spans="1:12" ht="13" x14ac:dyDescent="0.25">
      <c r="A8" s="161" t="s">
        <v>19</v>
      </c>
      <c r="B8" s="152">
        <v>0</v>
      </c>
      <c r="C8" s="75">
        <v>1400.0640000000001</v>
      </c>
      <c r="D8" s="226">
        <v>14097</v>
      </c>
      <c r="E8" s="75">
        <v>1382.039</v>
      </c>
      <c r="F8" s="54">
        <f>(E8/D8)*1000</f>
        <v>98.037809463006312</v>
      </c>
      <c r="G8" s="68">
        <f t="shared" si="0"/>
        <v>-1.2874411455476462</v>
      </c>
      <c r="H8" s="98"/>
      <c r="I8" s="80"/>
      <c r="J8" s="80"/>
      <c r="K8" s="80"/>
      <c r="L8" s="168"/>
    </row>
    <row r="9" spans="1:12" ht="13" x14ac:dyDescent="0.25">
      <c r="A9" s="158" t="s">
        <v>20</v>
      </c>
      <c r="B9" s="149">
        <v>0</v>
      </c>
      <c r="C9" s="76">
        <v>276.00099999999998</v>
      </c>
      <c r="D9" s="227">
        <v>2685</v>
      </c>
      <c r="E9" s="76">
        <v>312.10899999999998</v>
      </c>
      <c r="F9" s="54">
        <f>(E9/D9)*1000</f>
        <v>116.24171322160149</v>
      </c>
      <c r="G9" s="70">
        <f t="shared" si="0"/>
        <v>13.082561295067777</v>
      </c>
      <c r="H9" s="164"/>
      <c r="I9" s="76"/>
      <c r="J9" s="76"/>
      <c r="K9" s="76"/>
      <c r="L9" s="102"/>
    </row>
    <row r="10" spans="1:12" ht="13.5" thickBot="1" x14ac:dyDescent="0.3">
      <c r="A10" s="159" t="s">
        <v>21</v>
      </c>
      <c r="B10" s="150">
        <v>0</v>
      </c>
      <c r="C10" s="77">
        <v>19035.575000000001</v>
      </c>
      <c r="D10" s="228">
        <v>55226</v>
      </c>
      <c r="E10" s="77">
        <v>20416.272000000001</v>
      </c>
      <c r="F10" s="54">
        <f>(E10/D10)*1000</f>
        <v>369.68587259624093</v>
      </c>
      <c r="G10" s="69">
        <f t="shared" si="0"/>
        <v>7.2532455678381211</v>
      </c>
      <c r="H10" s="165"/>
      <c r="I10" s="77"/>
      <c r="J10" s="77"/>
      <c r="K10" s="77"/>
      <c r="L10" s="103"/>
    </row>
    <row r="11" spans="1:12" ht="13.5" thickBot="1" x14ac:dyDescent="0.3">
      <c r="A11" s="160" t="s">
        <v>28</v>
      </c>
      <c r="B11" s="151">
        <f>SUM(B8:B10)</f>
        <v>0</v>
      </c>
      <c r="C11" s="45">
        <f>SUM(C8:C10)</f>
        <v>20711.64</v>
      </c>
      <c r="D11" s="45">
        <f>SUM(D8:D10)</f>
        <v>72008</v>
      </c>
      <c r="E11" s="45">
        <f>SUM(E8:E10)</f>
        <v>22110.420000000002</v>
      </c>
      <c r="F11" s="46">
        <f t="shared" si="1"/>
        <v>307.05504943895124</v>
      </c>
      <c r="G11" s="47">
        <f t="shared" si="0"/>
        <v>6.75359363140727</v>
      </c>
      <c r="H11" s="151"/>
      <c r="I11" s="45">
        <v>8897</v>
      </c>
      <c r="J11" s="45"/>
      <c r="K11" s="45"/>
      <c r="L11" s="167"/>
    </row>
    <row r="12" spans="1:12" x14ac:dyDescent="0.25">
      <c r="A12" s="157" t="s">
        <v>19</v>
      </c>
      <c r="B12" s="153">
        <v>0</v>
      </c>
      <c r="C12" s="59"/>
      <c r="D12" s="59"/>
      <c r="E12" s="59"/>
      <c r="F12" s="62"/>
      <c r="G12" s="63"/>
      <c r="H12" s="98"/>
      <c r="I12" s="80"/>
      <c r="J12" s="80"/>
      <c r="K12" s="80"/>
      <c r="L12" s="168"/>
    </row>
    <row r="13" spans="1:12" x14ac:dyDescent="0.25">
      <c r="A13" s="158" t="s">
        <v>20</v>
      </c>
      <c r="B13" s="154">
        <v>0</v>
      </c>
      <c r="C13" s="60"/>
      <c r="D13" s="60"/>
      <c r="E13" s="60"/>
      <c r="F13" s="62"/>
      <c r="G13" s="64"/>
      <c r="H13" s="164"/>
      <c r="I13" s="76"/>
      <c r="J13" s="76"/>
      <c r="K13" s="76"/>
      <c r="L13" s="102"/>
    </row>
    <row r="14" spans="1:12" ht="13" thickBot="1" x14ac:dyDescent="0.3">
      <c r="A14" s="159" t="s">
        <v>21</v>
      </c>
      <c r="B14" s="150">
        <v>0</v>
      </c>
      <c r="C14" s="38"/>
      <c r="D14" s="38"/>
      <c r="E14" s="38"/>
      <c r="F14" s="39"/>
      <c r="G14" s="40"/>
      <c r="H14" s="165"/>
      <c r="I14" s="77"/>
      <c r="J14" s="77"/>
      <c r="K14" s="77"/>
      <c r="L14" s="103"/>
    </row>
    <row r="15" spans="1:12" ht="13.5" thickBot="1" x14ac:dyDescent="0.3">
      <c r="A15" s="160" t="s">
        <v>29</v>
      </c>
      <c r="B15" s="151">
        <f>SUM(B12:B14)</f>
        <v>0</v>
      </c>
      <c r="C15" s="45">
        <v>464</v>
      </c>
      <c r="D15" s="45">
        <v>9550</v>
      </c>
      <c r="E15" s="45">
        <v>610</v>
      </c>
      <c r="F15" s="46">
        <f>(E15/D15)*1000</f>
        <v>63.874345549738223</v>
      </c>
      <c r="G15" s="47">
        <f>E15*100/C15-100</f>
        <v>31.465517241379303</v>
      </c>
      <c r="H15" s="151">
        <v>32</v>
      </c>
      <c r="I15" s="45">
        <v>360</v>
      </c>
      <c r="J15" s="45">
        <v>44</v>
      </c>
      <c r="K15" s="45"/>
      <c r="L15" s="167"/>
    </row>
    <row r="16" spans="1:12" x14ac:dyDescent="0.25">
      <c r="A16" s="161" t="s">
        <v>19</v>
      </c>
      <c r="B16" s="155">
        <v>0</v>
      </c>
      <c r="C16" s="75">
        <v>1555</v>
      </c>
      <c r="D16" s="226">
        <v>10364</v>
      </c>
      <c r="E16" s="75">
        <v>3627</v>
      </c>
      <c r="F16" s="54">
        <f t="shared" si="1"/>
        <v>349.96140486298725</v>
      </c>
      <c r="G16" s="55">
        <f t="shared" si="0"/>
        <v>133.24758842443731</v>
      </c>
      <c r="H16" s="98"/>
      <c r="I16" s="80"/>
      <c r="J16" s="80"/>
      <c r="K16" s="80"/>
      <c r="L16" s="168"/>
    </row>
    <row r="17" spans="1:12" x14ac:dyDescent="0.25">
      <c r="A17" s="158" t="s">
        <v>20</v>
      </c>
      <c r="B17" s="156">
        <v>0</v>
      </c>
      <c r="C17" s="76">
        <v>411</v>
      </c>
      <c r="D17" s="227">
        <v>2737</v>
      </c>
      <c r="E17" s="76">
        <v>821</v>
      </c>
      <c r="F17" s="32">
        <f t="shared" si="1"/>
        <v>299.96346364632808</v>
      </c>
      <c r="G17" s="34">
        <f t="shared" si="0"/>
        <v>99.75669099756692</v>
      </c>
      <c r="H17" s="164"/>
      <c r="I17" s="76"/>
      <c r="J17" s="76"/>
      <c r="K17" s="76"/>
      <c r="L17" s="102"/>
    </row>
    <row r="18" spans="1:12" ht="13" thickBot="1" x14ac:dyDescent="0.3">
      <c r="A18" s="159" t="s">
        <v>21</v>
      </c>
      <c r="B18" s="150">
        <v>0</v>
      </c>
      <c r="C18" s="77">
        <v>31239</v>
      </c>
      <c r="D18" s="228">
        <v>114761</v>
      </c>
      <c r="E18" s="77">
        <v>27887</v>
      </c>
      <c r="F18" s="39">
        <f t="shared" si="1"/>
        <v>243.00067095964656</v>
      </c>
      <c r="G18" s="40">
        <f t="shared" si="0"/>
        <v>-10.73017702231185</v>
      </c>
      <c r="H18" s="165"/>
      <c r="I18" s="77"/>
      <c r="J18" s="77"/>
      <c r="K18" s="77"/>
      <c r="L18" s="103"/>
    </row>
    <row r="19" spans="1:12" ht="15" customHeight="1" thickBot="1" x14ac:dyDescent="0.3">
      <c r="A19" s="160" t="s">
        <v>30</v>
      </c>
      <c r="B19" s="151">
        <f>SUM(B16:B18)</f>
        <v>0</v>
      </c>
      <c r="C19" s="45">
        <f>SUM(C16:C18)</f>
        <v>33205</v>
      </c>
      <c r="D19" s="45">
        <f>SUM(D16:D18)</f>
        <v>127862</v>
      </c>
      <c r="E19" s="45">
        <f>SUM(E16:E18)</f>
        <v>32335</v>
      </c>
      <c r="F19" s="46">
        <f>(E19/D19)*1000</f>
        <v>252.88983435266144</v>
      </c>
      <c r="G19" s="47">
        <f>E19*100/C19-100</f>
        <v>-2.6200873362445378</v>
      </c>
      <c r="H19" s="45">
        <v>4498</v>
      </c>
      <c r="I19" s="45">
        <v>37756</v>
      </c>
      <c r="J19" s="45">
        <v>8649</v>
      </c>
      <c r="K19" s="46">
        <f>(J19/I19)*1000</f>
        <v>229.07617332344529</v>
      </c>
      <c r="L19" s="167">
        <f>J19*100/H19-100</f>
        <v>92.285460204535354</v>
      </c>
    </row>
    <row r="20" spans="1:12" x14ac:dyDescent="0.25">
      <c r="A20" s="161" t="s">
        <v>19</v>
      </c>
      <c r="B20" s="152">
        <v>0</v>
      </c>
      <c r="C20" s="53">
        <v>862</v>
      </c>
      <c r="D20" s="226">
        <v>6347.1400000000103</v>
      </c>
      <c r="E20" s="53">
        <v>1032.74377633226</v>
      </c>
      <c r="F20" s="54">
        <f t="shared" si="1"/>
        <v>162.71009877397668</v>
      </c>
      <c r="G20" s="55">
        <f t="shared" si="0"/>
        <v>19.807862683556849</v>
      </c>
      <c r="H20" s="80">
        <v>79</v>
      </c>
      <c r="I20" s="229">
        <v>716.77955889986197</v>
      </c>
      <c r="J20" s="80">
        <v>99.132846467498197</v>
      </c>
      <c r="K20" s="54">
        <f>(J20/I20)*1000</f>
        <v>138.30311598122401</v>
      </c>
      <c r="L20" s="168"/>
    </row>
    <row r="21" spans="1:12" x14ac:dyDescent="0.25">
      <c r="A21" s="158" t="s">
        <v>20</v>
      </c>
      <c r="B21" s="149">
        <v>0</v>
      </c>
      <c r="C21" s="25">
        <v>506</v>
      </c>
      <c r="D21" s="227">
        <v>3220.29</v>
      </c>
      <c r="E21" s="25">
        <v>661.916325820824</v>
      </c>
      <c r="F21" s="32">
        <f t="shared" si="1"/>
        <v>205.5455644742629</v>
      </c>
      <c r="G21" s="34">
        <f t="shared" si="0"/>
        <v>30.81350312664506</v>
      </c>
      <c r="H21" s="76">
        <v>41</v>
      </c>
      <c r="I21" s="227">
        <v>346.14246140301299</v>
      </c>
      <c r="J21" s="76">
        <v>60.475635843368998</v>
      </c>
      <c r="K21" s="32">
        <f>(J21/I21)*1000</f>
        <v>174.71313862576753</v>
      </c>
      <c r="L21" s="102"/>
    </row>
    <row r="22" spans="1:12" ht="13" thickBot="1" x14ac:dyDescent="0.3">
      <c r="A22" s="159" t="s">
        <v>21</v>
      </c>
      <c r="B22" s="150">
        <v>0</v>
      </c>
      <c r="C22" s="38">
        <v>5947</v>
      </c>
      <c r="D22" s="228">
        <v>21305.3300000001</v>
      </c>
      <c r="E22" s="38">
        <v>8057.1587390185496</v>
      </c>
      <c r="F22" s="39">
        <f t="shared" si="1"/>
        <v>378.17573062789978</v>
      </c>
      <c r="G22" s="40">
        <f t="shared" si="0"/>
        <v>35.482743215378349</v>
      </c>
      <c r="H22" s="77">
        <v>405</v>
      </c>
      <c r="I22" s="228">
        <v>2155.0529636637102</v>
      </c>
      <c r="J22" s="77">
        <v>637.53380308774103</v>
      </c>
      <c r="K22" s="39">
        <f>(J22/I22)*1000</f>
        <v>295.83208108440084</v>
      </c>
      <c r="L22" s="103"/>
    </row>
    <row r="23" spans="1:12" ht="13.5" thickBot="1" x14ac:dyDescent="0.3">
      <c r="A23" s="160" t="s">
        <v>31</v>
      </c>
      <c r="B23" s="151">
        <f>SUM(B20:B22)</f>
        <v>0</v>
      </c>
      <c r="C23" s="45">
        <f>SUM(C20:C22)</f>
        <v>7315</v>
      </c>
      <c r="D23" s="45">
        <f>SUM(D20:D22)</f>
        <v>30872.760000000111</v>
      </c>
      <c r="E23" s="45">
        <f>SUM(E20:E22)</f>
        <v>9751.8188411716328</v>
      </c>
      <c r="F23" s="46">
        <f t="shared" si="1"/>
        <v>315.87130017438022</v>
      </c>
      <c r="G23" s="47">
        <f t="shared" si="0"/>
        <v>33.312629407677832</v>
      </c>
      <c r="H23" s="151">
        <f>SUM(H20:H22)</f>
        <v>525</v>
      </c>
      <c r="I23" s="45">
        <f>SUM(I20:I22)</f>
        <v>3217.9749839665851</v>
      </c>
      <c r="J23" s="45">
        <f>SUM(J20:J22)</f>
        <v>797.14228539860824</v>
      </c>
      <c r="K23" s="46">
        <f>(J23/I23)*1000</f>
        <v>247.71550101238623</v>
      </c>
      <c r="L23" s="167"/>
    </row>
    <row r="24" spans="1:12" x14ac:dyDescent="0.25">
      <c r="A24" s="161" t="s">
        <v>19</v>
      </c>
      <c r="B24" s="154">
        <v>0</v>
      </c>
      <c r="C24" s="42"/>
      <c r="D24" s="42"/>
      <c r="E24" s="42"/>
      <c r="F24" s="39"/>
      <c r="G24" s="40"/>
      <c r="H24" s="98"/>
      <c r="I24" s="80"/>
      <c r="J24" s="80"/>
      <c r="K24" s="80"/>
      <c r="L24" s="168"/>
    </row>
    <row r="25" spans="1:12" x14ac:dyDescent="0.25">
      <c r="A25" s="158" t="s">
        <v>20</v>
      </c>
      <c r="B25" s="154">
        <v>0</v>
      </c>
      <c r="C25" s="42"/>
      <c r="D25" s="42"/>
      <c r="E25" s="42"/>
      <c r="F25" s="39"/>
      <c r="G25" s="40"/>
      <c r="H25" s="164"/>
      <c r="I25" s="76"/>
      <c r="J25" s="76"/>
      <c r="K25" s="76"/>
      <c r="L25" s="102"/>
    </row>
    <row r="26" spans="1:12" ht="13" thickBot="1" x14ac:dyDescent="0.3">
      <c r="A26" s="159" t="s">
        <v>21</v>
      </c>
      <c r="B26" s="150">
        <v>0</v>
      </c>
      <c r="C26" s="38"/>
      <c r="D26" s="38"/>
      <c r="E26" s="38"/>
      <c r="F26" s="39"/>
      <c r="G26" s="40"/>
      <c r="H26" s="165"/>
      <c r="I26" s="77"/>
      <c r="J26" s="77"/>
      <c r="K26" s="77"/>
      <c r="L26" s="103"/>
    </row>
    <row r="27" spans="1:12" s="41" customFormat="1" ht="13.5" thickBot="1" x14ac:dyDescent="0.3">
      <c r="A27" s="160" t="s">
        <v>32</v>
      </c>
      <c r="B27" s="151">
        <f>SUM(B24:B26)</f>
        <v>0</v>
      </c>
      <c r="C27" s="45">
        <v>692</v>
      </c>
      <c r="D27" s="45">
        <v>5599</v>
      </c>
      <c r="E27" s="45">
        <v>550</v>
      </c>
      <c r="F27" s="46">
        <f t="shared" si="1"/>
        <v>98.231827111984273</v>
      </c>
      <c r="G27" s="47">
        <f t="shared" si="0"/>
        <v>-20.520231213872833</v>
      </c>
      <c r="H27" s="151"/>
      <c r="I27" s="45">
        <v>636</v>
      </c>
      <c r="J27" s="45"/>
      <c r="K27" s="45"/>
      <c r="L27" s="167"/>
    </row>
    <row r="28" spans="1:12" x14ac:dyDescent="0.25">
      <c r="A28" s="161" t="s">
        <v>19</v>
      </c>
      <c r="B28" s="152">
        <v>0</v>
      </c>
      <c r="C28" s="53"/>
      <c r="D28" s="53"/>
      <c r="E28" s="53"/>
      <c r="F28" s="54"/>
      <c r="G28" s="55"/>
      <c r="H28" s="98"/>
      <c r="I28" s="80"/>
      <c r="J28" s="80"/>
      <c r="K28" s="80"/>
      <c r="L28" s="168"/>
    </row>
    <row r="29" spans="1:12" x14ac:dyDescent="0.25">
      <c r="A29" s="158" t="s">
        <v>20</v>
      </c>
      <c r="B29" s="149">
        <v>0</v>
      </c>
      <c r="C29" s="25"/>
      <c r="D29" s="25"/>
      <c r="E29" s="25"/>
      <c r="F29" s="32"/>
      <c r="G29" s="34"/>
      <c r="H29" s="164"/>
      <c r="I29" s="76"/>
      <c r="J29" s="76"/>
      <c r="K29" s="76"/>
      <c r="L29" s="102"/>
    </row>
    <row r="30" spans="1:12" ht="13" thickBot="1" x14ac:dyDescent="0.3">
      <c r="A30" s="159" t="s">
        <v>21</v>
      </c>
      <c r="B30" s="150">
        <v>0</v>
      </c>
      <c r="C30" s="38"/>
      <c r="D30" s="38"/>
      <c r="E30" s="38"/>
      <c r="F30" s="39"/>
      <c r="G30" s="40"/>
      <c r="H30" s="165"/>
      <c r="I30" s="77"/>
      <c r="J30" s="77"/>
      <c r="K30" s="77"/>
      <c r="L30" s="103"/>
    </row>
    <row r="31" spans="1:12" s="41" customFormat="1" ht="13.5" thickBot="1" x14ac:dyDescent="0.3">
      <c r="A31" s="160" t="s">
        <v>33</v>
      </c>
      <c r="B31" s="151">
        <f>SUM(B28:B30)</f>
        <v>0</v>
      </c>
      <c r="C31" s="45">
        <v>5300</v>
      </c>
      <c r="D31" s="45">
        <v>69030</v>
      </c>
      <c r="E31" s="45">
        <v>4200</v>
      </c>
      <c r="F31" s="46">
        <f t="shared" si="1"/>
        <v>60.843111690569316</v>
      </c>
      <c r="G31" s="47">
        <f>E31*100/C31-100</f>
        <v>-20.754716981132077</v>
      </c>
      <c r="H31" s="45">
        <v>1680</v>
      </c>
      <c r="I31" s="45">
        <v>27179</v>
      </c>
      <c r="J31" s="45">
        <v>1330</v>
      </c>
      <c r="K31" s="46">
        <f>J31*100/I31-100</f>
        <v>-95.106516060193528</v>
      </c>
      <c r="L31" s="167"/>
    </row>
    <row r="32" spans="1:12" x14ac:dyDescent="0.25">
      <c r="A32" s="161" t="s">
        <v>19</v>
      </c>
      <c r="B32" s="152"/>
      <c r="C32" s="75">
        <v>462</v>
      </c>
      <c r="D32" s="218"/>
      <c r="E32" s="75">
        <v>240</v>
      </c>
      <c r="F32" s="54"/>
      <c r="G32" s="34">
        <f>E32*100/C32-100</f>
        <v>-48.051948051948052</v>
      </c>
      <c r="H32" s="98"/>
      <c r="I32" s="80"/>
      <c r="J32" s="80"/>
      <c r="K32" s="54"/>
      <c r="L32" s="168"/>
    </row>
    <row r="33" spans="1:13" x14ac:dyDescent="0.25">
      <c r="A33" s="158" t="s">
        <v>20</v>
      </c>
      <c r="B33" s="149">
        <v>0</v>
      </c>
      <c r="C33" s="76">
        <v>925</v>
      </c>
      <c r="D33" s="219"/>
      <c r="E33" s="76">
        <v>750</v>
      </c>
      <c r="F33" s="32"/>
      <c r="G33" s="34">
        <f>E33*100/C33-100</f>
        <v>-18.918918918918919</v>
      </c>
      <c r="H33" s="164"/>
      <c r="I33" s="76"/>
      <c r="J33" s="76"/>
      <c r="K33" s="32"/>
      <c r="L33" s="102"/>
    </row>
    <row r="34" spans="1:13" ht="13" thickBot="1" x14ac:dyDescent="0.3">
      <c r="A34" s="159" t="s">
        <v>21</v>
      </c>
      <c r="B34" s="150">
        <v>0</v>
      </c>
      <c r="C34" s="77">
        <v>5315</v>
      </c>
      <c r="D34" s="220"/>
      <c r="E34" s="77">
        <v>3500</v>
      </c>
      <c r="F34" s="39"/>
      <c r="G34" s="40">
        <f>E34*100/C34-100</f>
        <v>-34.148635936030104</v>
      </c>
      <c r="H34" s="165"/>
      <c r="I34" s="77"/>
      <c r="J34" s="77"/>
      <c r="K34" s="39"/>
      <c r="L34" s="103"/>
    </row>
    <row r="35" spans="1:13" s="41" customFormat="1" ht="13.5" thickBot="1" x14ac:dyDescent="0.3">
      <c r="A35" s="160" t="s">
        <v>53</v>
      </c>
      <c r="B35" s="151">
        <f>SUM(B32:B34)</f>
        <v>0</v>
      </c>
      <c r="C35" s="45">
        <v>6702</v>
      </c>
      <c r="D35" s="45">
        <v>56214</v>
      </c>
      <c r="E35" s="45">
        <f>SUM(E32:E34)</f>
        <v>4490</v>
      </c>
      <c r="F35" s="46">
        <f t="shared" si="1"/>
        <v>79.873341160564976</v>
      </c>
      <c r="G35" s="47">
        <f t="shared" si="0"/>
        <v>-33.005073112503737</v>
      </c>
      <c r="H35" s="45">
        <v>980</v>
      </c>
      <c r="I35" s="45">
        <v>12890</v>
      </c>
      <c r="J35" s="45"/>
      <c r="K35" s="46">
        <f>(J35/I35)*1000</f>
        <v>0</v>
      </c>
      <c r="L35" s="167"/>
    </row>
    <row r="36" spans="1:13" s="41" customFormat="1" ht="13" x14ac:dyDescent="0.25">
      <c r="A36" s="161" t="s">
        <v>19</v>
      </c>
      <c r="B36" s="152">
        <v>0</v>
      </c>
      <c r="C36" s="75"/>
      <c r="D36" s="75"/>
      <c r="E36" s="75"/>
      <c r="F36" s="75"/>
      <c r="G36" s="166"/>
      <c r="H36" s="98"/>
      <c r="I36" s="80"/>
      <c r="J36" s="80"/>
      <c r="K36" s="54"/>
      <c r="L36" s="168"/>
    </row>
    <row r="37" spans="1:13" s="41" customFormat="1" ht="13" x14ac:dyDescent="0.25">
      <c r="A37" s="158" t="s">
        <v>20</v>
      </c>
      <c r="B37" s="149">
        <v>0</v>
      </c>
      <c r="C37" s="76"/>
      <c r="D37" s="76"/>
      <c r="E37" s="76"/>
      <c r="F37" s="75"/>
      <c r="G37" s="166"/>
      <c r="H37" s="164"/>
      <c r="I37" s="76"/>
      <c r="J37" s="76"/>
      <c r="K37" s="32"/>
      <c r="L37" s="102"/>
    </row>
    <row r="38" spans="1:13" s="41" customFormat="1" ht="13.5" thickBot="1" x14ac:dyDescent="0.3">
      <c r="A38" s="159" t="s">
        <v>21</v>
      </c>
      <c r="B38" s="150">
        <v>0</v>
      </c>
      <c r="C38" s="77"/>
      <c r="D38" s="77"/>
      <c r="E38" s="77"/>
      <c r="F38" s="75"/>
      <c r="G38" s="166"/>
      <c r="H38" s="165"/>
      <c r="I38" s="77"/>
      <c r="J38" s="77"/>
      <c r="K38" s="39"/>
      <c r="L38" s="103"/>
    </row>
    <row r="39" spans="1:13" s="41" customFormat="1" ht="13.5" thickBot="1" x14ac:dyDescent="0.3">
      <c r="A39" s="160" t="s">
        <v>50</v>
      </c>
      <c r="B39" s="151">
        <f>SUM(B36:B38)</f>
        <v>0</v>
      </c>
      <c r="C39" s="45">
        <v>4876.8999999999996</v>
      </c>
      <c r="D39" s="45">
        <v>12048</v>
      </c>
      <c r="E39" s="45">
        <v>5853.65</v>
      </c>
      <c r="F39" s="45">
        <f t="shared" si="1"/>
        <v>485.8607237715803</v>
      </c>
      <c r="G39" s="167">
        <f t="shared" si="0"/>
        <v>20.028091615575477</v>
      </c>
      <c r="H39" s="151"/>
      <c r="I39" s="45">
        <v>1072</v>
      </c>
      <c r="J39" s="45"/>
      <c r="K39" s="46"/>
      <c r="L39" s="167"/>
    </row>
    <row r="40" spans="1:13" x14ac:dyDescent="0.25">
      <c r="A40" s="161" t="s">
        <v>19</v>
      </c>
      <c r="B40" s="152">
        <v>0</v>
      </c>
      <c r="C40" s="53"/>
      <c r="D40" s="53"/>
      <c r="E40" s="53"/>
      <c r="F40" s="54"/>
      <c r="G40" s="55"/>
      <c r="H40" s="98"/>
      <c r="I40" s="80"/>
      <c r="J40" s="80"/>
      <c r="K40" s="54"/>
      <c r="L40" s="168"/>
    </row>
    <row r="41" spans="1:13" x14ac:dyDescent="0.25">
      <c r="A41" s="158" t="s">
        <v>20</v>
      </c>
      <c r="B41" s="149">
        <v>0</v>
      </c>
      <c r="C41" s="25"/>
      <c r="D41" s="25"/>
      <c r="E41" s="25"/>
      <c r="F41" s="32"/>
      <c r="G41" s="34"/>
      <c r="H41" s="164"/>
      <c r="I41" s="76"/>
      <c r="J41" s="76"/>
      <c r="K41" s="32"/>
      <c r="L41" s="102"/>
      <c r="M41" s="66"/>
    </row>
    <row r="42" spans="1:13" ht="13" thickBot="1" x14ac:dyDescent="0.3">
      <c r="A42" s="159" t="s">
        <v>21</v>
      </c>
      <c r="B42" s="150">
        <v>0</v>
      </c>
      <c r="C42" s="38"/>
      <c r="D42" s="38"/>
      <c r="E42" s="38"/>
      <c r="F42" s="39"/>
      <c r="G42" s="40"/>
      <c r="H42" s="165"/>
      <c r="I42" s="77"/>
      <c r="J42" s="77"/>
      <c r="K42" s="39"/>
      <c r="L42" s="103"/>
    </row>
    <row r="43" spans="1:13" s="41" customFormat="1" ht="13.5" thickBot="1" x14ac:dyDescent="0.3">
      <c r="A43" s="160" t="s">
        <v>34</v>
      </c>
      <c r="B43" s="151">
        <f>SUM(B40:B42)</f>
        <v>0</v>
      </c>
      <c r="C43" s="45">
        <v>750</v>
      </c>
      <c r="D43" s="45">
        <v>6013</v>
      </c>
      <c r="E43" s="45">
        <v>821</v>
      </c>
      <c r="F43" s="46">
        <f t="shared" si="1"/>
        <v>136.53750207882919</v>
      </c>
      <c r="G43" s="47">
        <f t="shared" si="0"/>
        <v>9.4666666666666686</v>
      </c>
      <c r="H43" s="151"/>
      <c r="I43" s="45">
        <v>406</v>
      </c>
      <c r="J43" s="45"/>
      <c r="K43" s="46"/>
      <c r="L43" s="167"/>
    </row>
    <row r="44" spans="1:13" ht="13" thickBot="1" x14ac:dyDescent="0.3"/>
    <row r="45" spans="1:13" ht="13" x14ac:dyDescent="0.25">
      <c r="A45" s="28" t="s">
        <v>35</v>
      </c>
      <c r="B45" s="30" t="e">
        <f>SUM(B4,B8,B12,B16,B20,B24,B28,#REF!,B32,B40)</f>
        <v>#REF!</v>
      </c>
      <c r="C45" s="30">
        <f>SUM(C4,C8,C12,C16,C20,C24,C28,C32,C36,C40)</f>
        <v>5009.0640000000003</v>
      </c>
      <c r="D45" s="30">
        <f>SUM(D4,D8,D12,D16,D20,D24,D28,D32,D36,D40)</f>
        <v>30808.14000000001</v>
      </c>
      <c r="E45" s="30">
        <f>SUM(E4,E8,E12,E16,E20,E24,E28,E32,E36,E40)</f>
        <v>7135.7827763322603</v>
      </c>
      <c r="F45" s="31">
        <f>(E45/D45)*1000</f>
        <v>231.6200451027637</v>
      </c>
      <c r="G45" s="33">
        <f t="shared" si="0"/>
        <v>42.457408736088411</v>
      </c>
      <c r="H45" s="170"/>
      <c r="I45" s="170">
        <f>SUM(I4,I8,I12,I16,I20,I24,I28,I32,I36,I40)</f>
        <v>716.77955889986197</v>
      </c>
      <c r="J45" s="170"/>
      <c r="K45" s="31"/>
      <c r="L45" s="33"/>
    </row>
    <row r="46" spans="1:13" ht="13" x14ac:dyDescent="0.25">
      <c r="A46" s="26" t="s">
        <v>36</v>
      </c>
      <c r="B46" s="25" t="e">
        <f>SUM(B5,B9,B13,B17,B21,B25,B29,#REF!,B33,B41)</f>
        <v>#REF!</v>
      </c>
      <c r="C46" s="25">
        <f t="shared" ref="C46:E47" si="2">SUM(C5,C9,C13,C17,C21,C25,C29,C33,C37,C41)</f>
        <v>3602.0010000000002</v>
      </c>
      <c r="D46" s="25">
        <f t="shared" si="2"/>
        <v>8642.2900000000009</v>
      </c>
      <c r="E46" s="25">
        <f t="shared" si="2"/>
        <v>4281.025325820824</v>
      </c>
      <c r="F46" s="32">
        <f>(E46/D46)*1000</f>
        <v>495.35774960349903</v>
      </c>
      <c r="G46" s="34">
        <f t="shared" si="0"/>
        <v>18.851308642635672</v>
      </c>
      <c r="H46" s="171"/>
      <c r="I46" s="25">
        <f>SUM(I5,I9,I13,I17,I21,I25,I29,I33,I37,I41)</f>
        <v>346.14246140301299</v>
      </c>
      <c r="J46" s="38"/>
      <c r="K46" s="32"/>
      <c r="L46" s="34"/>
    </row>
    <row r="47" spans="1:13" ht="13" x14ac:dyDescent="0.25">
      <c r="A47" s="26" t="s">
        <v>37</v>
      </c>
      <c r="B47" s="25" t="e">
        <f>SUM(B6,B10,B14,B18,B22,B26,B30,#REF!,B34,B42)</f>
        <v>#REF!</v>
      </c>
      <c r="C47" s="25">
        <f t="shared" si="2"/>
        <v>92457.574999999997</v>
      </c>
      <c r="D47" s="169">
        <f>SUM(D6,D10,D14,D18,D22,D26,D30,D34,D38,D42)</f>
        <v>191292.3300000001</v>
      </c>
      <c r="E47" s="169">
        <f>SUM(E6,E10,E14,E18,E22,E26,E30,E34,E38,E42)</f>
        <v>98852.430739018542</v>
      </c>
      <c r="F47" s="32">
        <f>(E47/D47)*1000</f>
        <v>516.76107839252359</v>
      </c>
      <c r="G47" s="34">
        <f t="shared" si="0"/>
        <v>6.9165298127476831</v>
      </c>
      <c r="H47" s="172"/>
      <c r="I47" s="25">
        <f>SUM(I6,I10,I14,I18,I22,I26,I30,I34,I38,I42)</f>
        <v>2155.0529636637102</v>
      </c>
      <c r="J47" s="38"/>
      <c r="K47" s="32"/>
      <c r="L47" s="34"/>
    </row>
    <row r="48" spans="1:13" ht="13.5" thickBot="1" x14ac:dyDescent="0.3">
      <c r="A48" s="27" t="s">
        <v>57</v>
      </c>
      <c r="B48" s="35" t="e">
        <f>SUM(B45:B47)</f>
        <v>#REF!</v>
      </c>
      <c r="C48" s="53">
        <f>SUM(C45:C47)</f>
        <v>101068.64</v>
      </c>
      <c r="D48" s="35">
        <f>SUM(D45:D47)</f>
        <v>230742.76000000013</v>
      </c>
      <c r="E48" s="35">
        <f>SUM(E45:E47)</f>
        <v>110269.23884117162</v>
      </c>
      <c r="F48" s="36">
        <f>(E48/D48)*1000</f>
        <v>477.88818527251544</v>
      </c>
      <c r="G48" s="37">
        <f t="shared" si="0"/>
        <v>9.1033171527504635</v>
      </c>
      <c r="H48" s="53"/>
      <c r="I48" s="35"/>
      <c r="J48" s="35"/>
      <c r="K48" s="36"/>
      <c r="L48" s="37"/>
    </row>
    <row r="49" spans="1:12" ht="13.5" thickBot="1" x14ac:dyDescent="0.3">
      <c r="A49" s="82" t="s">
        <v>49</v>
      </c>
      <c r="B49" s="173"/>
      <c r="C49" s="174">
        <f>C7+C11+C15+C19+C23+C27+C31+C35+C43+C39</f>
        <v>113151.54</v>
      </c>
      <c r="D49" s="175">
        <f>D7+D11+D15+D19+D23+D27+D31+D35+D43+D39</f>
        <v>552747.76000000013</v>
      </c>
      <c r="E49" s="175">
        <f>E7+E11+E15+E19+E23+E27+E31+E35+E43+E39</f>
        <v>122303.88884117163</v>
      </c>
      <c r="F49" s="176">
        <f>(E49/D49)*1000</f>
        <v>221.26528172845349</v>
      </c>
      <c r="G49" s="90">
        <f>E49*100/C49-100</f>
        <v>8.0885764711391914</v>
      </c>
      <c r="H49" s="88"/>
      <c r="I49" s="88">
        <f>I7+I11+I15+I19+I23+I27+I31+I35+I39+I43</f>
        <v>137604.97498396659</v>
      </c>
      <c r="J49" s="88">
        <f>J7+J11+J15+J19+J23+J27+J31+J35+J39+J43</f>
        <v>10820.142285398608</v>
      </c>
      <c r="K49" s="89">
        <f>(J49/I49)*1000</f>
        <v>78.631912012333473</v>
      </c>
      <c r="L49" s="90"/>
    </row>
    <row r="51" spans="1:12" x14ac:dyDescent="0.25">
      <c r="A51" s="233" t="s">
        <v>79</v>
      </c>
      <c r="B51" s="234"/>
      <c r="C51" s="234"/>
      <c r="D51" s="234"/>
      <c r="E51" s="234"/>
      <c r="F51" s="234"/>
      <c r="G51" s="234"/>
    </row>
    <row r="52" spans="1:12" x14ac:dyDescent="0.25">
      <c r="A52" s="234"/>
      <c r="B52" s="234"/>
      <c r="C52" s="234"/>
      <c r="D52" s="234"/>
      <c r="E52" s="234"/>
      <c r="F52" s="234"/>
      <c r="G52" s="234"/>
    </row>
    <row r="53" spans="1:12" x14ac:dyDescent="0.25">
      <c r="A53" s="234"/>
      <c r="B53" s="234"/>
      <c r="C53" s="234"/>
      <c r="D53" s="234"/>
      <c r="E53" s="234"/>
      <c r="F53" s="234"/>
      <c r="G53" s="234"/>
    </row>
    <row r="55" spans="1:12" ht="37.5" customHeight="1" x14ac:dyDescent="0.25">
      <c r="A55" s="239"/>
      <c r="B55" s="239"/>
      <c r="C55" s="239"/>
      <c r="D55" s="239"/>
      <c r="E55" s="239"/>
      <c r="F55" s="239"/>
      <c r="G55" s="239"/>
    </row>
    <row r="57" spans="1:12" x14ac:dyDescent="0.25">
      <c r="A57" s="232"/>
      <c r="B57" s="232"/>
      <c r="C57" s="232"/>
      <c r="D57" s="232"/>
      <c r="E57" s="232"/>
      <c r="F57" s="232"/>
      <c r="G57" s="232"/>
      <c r="H57" s="232"/>
    </row>
    <row r="58" spans="1:12" x14ac:dyDescent="0.25">
      <c r="A58" s="232"/>
      <c r="B58" s="232"/>
      <c r="C58" s="232"/>
      <c r="D58" s="232"/>
      <c r="E58" s="232"/>
      <c r="F58" s="232"/>
      <c r="G58" s="232"/>
      <c r="H58" s="232"/>
    </row>
    <row r="59" spans="1:12" x14ac:dyDescent="0.25">
      <c r="A59" s="232"/>
      <c r="B59" s="232"/>
      <c r="C59" s="232"/>
      <c r="D59" s="232"/>
      <c r="E59" s="232"/>
      <c r="F59" s="232"/>
      <c r="G59" s="232"/>
      <c r="H59" s="232"/>
    </row>
  </sheetData>
  <mergeCells count="6">
    <mergeCell ref="A57:H59"/>
    <mergeCell ref="A51:G53"/>
    <mergeCell ref="B2:G2"/>
    <mergeCell ref="H2:L2"/>
    <mergeCell ref="A1:L1"/>
    <mergeCell ref="A55:G55"/>
  </mergeCells>
  <phoneticPr fontId="0" type="noConversion"/>
  <printOptions horizontalCentered="1"/>
  <pageMargins left="0.51181102362204722" right="0.19685039370078741" top="0.59055118110236227" bottom="0.23622047244094491" header="0.31496062992125984"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90"/>
  <sheetViews>
    <sheetView tabSelected="1" topLeftCell="B2" zoomScale="79" zoomScaleNormal="80" workbookViewId="0">
      <selection activeCell="T15" sqref="T15"/>
    </sheetView>
  </sheetViews>
  <sheetFormatPr baseColWidth="10" defaultRowHeight="12.5" x14ac:dyDescent="0.25"/>
  <cols>
    <col min="1" max="1" width="19.81640625" customWidth="1"/>
    <col min="2" max="2" width="12.1796875" customWidth="1"/>
    <col min="3" max="3" width="13" customWidth="1"/>
    <col min="4" max="4" width="12" bestFit="1" customWidth="1"/>
    <col min="5" max="5" width="13.26953125" customWidth="1"/>
    <col min="6" max="6" width="12.81640625" bestFit="1" customWidth="1"/>
    <col min="7" max="7" width="12" bestFit="1" customWidth="1"/>
    <col min="8" max="8" width="13.26953125" customWidth="1"/>
    <col min="9" max="9" width="12.26953125" bestFit="1" customWidth="1"/>
    <col min="10" max="10" width="13.453125" customWidth="1"/>
    <col min="11" max="11" width="13.453125" bestFit="1" customWidth="1"/>
    <col min="14" max="14" width="15.453125" customWidth="1"/>
    <col min="15" max="15" width="11.81640625" customWidth="1"/>
    <col min="17" max="17" width="13.453125" customWidth="1"/>
    <col min="18" max="18" width="11.453125" customWidth="1"/>
    <col min="19" max="19" width="17.26953125" customWidth="1"/>
  </cols>
  <sheetData>
    <row r="2" spans="1:17" ht="42" customHeight="1" thickBot="1" x14ac:dyDescent="0.3">
      <c r="A2" s="248" t="s">
        <v>47</v>
      </c>
      <c r="B2" s="249"/>
      <c r="C2" s="249"/>
      <c r="D2" s="249"/>
      <c r="E2" s="249"/>
      <c r="F2" s="249"/>
      <c r="G2" s="249"/>
      <c r="H2" s="249"/>
      <c r="I2" s="249"/>
      <c r="J2" s="249"/>
      <c r="K2" s="249"/>
      <c r="L2" s="249"/>
      <c r="M2" s="249"/>
      <c r="N2" s="249"/>
    </row>
    <row r="3" spans="1:17" ht="12.75" customHeight="1" x14ac:dyDescent="0.25">
      <c r="A3" s="252" t="s">
        <v>0</v>
      </c>
      <c r="B3" s="254" t="s">
        <v>59</v>
      </c>
      <c r="C3" s="256" t="s">
        <v>60</v>
      </c>
      <c r="D3" s="258" t="s">
        <v>55</v>
      </c>
      <c r="E3" s="258" t="s">
        <v>55</v>
      </c>
      <c r="F3" s="258" t="s">
        <v>55</v>
      </c>
      <c r="G3" s="258" t="s">
        <v>55</v>
      </c>
      <c r="H3" s="258" t="s">
        <v>55</v>
      </c>
      <c r="I3" s="258" t="s">
        <v>55</v>
      </c>
      <c r="J3" s="258">
        <v>2020</v>
      </c>
      <c r="K3" s="258">
        <v>2021</v>
      </c>
      <c r="L3" s="258">
        <v>2022</v>
      </c>
      <c r="M3" s="273">
        <v>2023</v>
      </c>
      <c r="N3" s="250" t="s">
        <v>95</v>
      </c>
      <c r="O3" s="264" t="s">
        <v>87</v>
      </c>
      <c r="P3" s="284" t="s">
        <v>105</v>
      </c>
      <c r="Q3" s="283" t="s">
        <v>106</v>
      </c>
    </row>
    <row r="4" spans="1:17" ht="13.15" customHeight="1" thickBot="1" x14ac:dyDescent="0.3">
      <c r="A4" s="253"/>
      <c r="B4" s="255"/>
      <c r="C4" s="257"/>
      <c r="D4" s="259"/>
      <c r="E4" s="259"/>
      <c r="F4" s="259"/>
      <c r="G4" s="259"/>
      <c r="H4" s="259"/>
      <c r="I4" s="259"/>
      <c r="J4" s="259"/>
      <c r="K4" s="259"/>
      <c r="L4" s="259"/>
      <c r="M4" s="274"/>
      <c r="N4" s="251"/>
      <c r="O4" s="257"/>
      <c r="P4" s="284"/>
    </row>
    <row r="5" spans="1:17" ht="13.5" thickBot="1" x14ac:dyDescent="0.3">
      <c r="A5" s="56" t="s">
        <v>1</v>
      </c>
      <c r="B5" s="80">
        <f>AVERAGE(D5:M5)</f>
        <v>31668.5</v>
      </c>
      <c r="C5" s="168">
        <f>AVERAGE(I5:M5)</f>
        <v>31668.5</v>
      </c>
      <c r="D5" s="98"/>
      <c r="E5" s="80"/>
      <c r="F5" s="80"/>
      <c r="G5" s="98"/>
      <c r="H5" s="99"/>
      <c r="I5" s="99"/>
      <c r="J5" s="100">
        <v>29800</v>
      </c>
      <c r="K5" s="100">
        <v>33800</v>
      </c>
      <c r="L5" s="100">
        <v>29939</v>
      </c>
      <c r="M5" s="83">
        <f t="shared" ref="M5:M14" si="0">E20</f>
        <v>33135</v>
      </c>
      <c r="N5" s="23">
        <f t="shared" ref="N5:N15" si="1">G20</f>
        <v>41582</v>
      </c>
      <c r="O5" s="168">
        <f>AVERAGE(J5:M5)</f>
        <v>31668.5</v>
      </c>
      <c r="P5" s="5">
        <v>41582</v>
      </c>
      <c r="Q5" s="282">
        <f t="shared" ref="Q5:Q14" si="2">N5*100/P5-100</f>
        <v>0</v>
      </c>
    </row>
    <row r="6" spans="1:17" ht="13.5" thickBot="1" x14ac:dyDescent="0.3">
      <c r="A6" s="57" t="s">
        <v>2</v>
      </c>
      <c r="B6" s="76">
        <f t="shared" ref="B6:B15" si="3">AVERAGE(D6:M6)</f>
        <v>13137.0965</v>
      </c>
      <c r="C6" s="102">
        <f t="shared" ref="C6:C14" si="4">AVERAGE(I6:M6)</f>
        <v>13137.0965</v>
      </c>
      <c r="D6" s="164"/>
      <c r="E6" s="76"/>
      <c r="F6" s="75"/>
      <c r="G6" s="101"/>
      <c r="H6" s="102"/>
      <c r="I6" s="102"/>
      <c r="J6" s="100">
        <v>16552.234</v>
      </c>
      <c r="K6" s="100">
        <v>10505.512000000001</v>
      </c>
      <c r="L6" s="100">
        <v>4779</v>
      </c>
      <c r="M6" s="83">
        <f t="shared" si="0"/>
        <v>20711.64</v>
      </c>
      <c r="N6" s="23">
        <f t="shared" si="1"/>
        <v>22110.420000000002</v>
      </c>
      <c r="O6" s="168">
        <f t="shared" ref="O6:O14" si="5">AVERAGE(J6:M6)</f>
        <v>13137.0965</v>
      </c>
      <c r="P6" s="5">
        <v>22110</v>
      </c>
      <c r="Q6" s="282">
        <f t="shared" si="2"/>
        <v>1.8995929443690329E-3</v>
      </c>
    </row>
    <row r="7" spans="1:17" ht="13.5" thickBot="1" x14ac:dyDescent="0.3">
      <c r="A7" s="57" t="s">
        <v>3</v>
      </c>
      <c r="B7" s="76">
        <f t="shared" si="3"/>
        <v>668.93362500000001</v>
      </c>
      <c r="C7" s="102">
        <f t="shared" si="4"/>
        <v>668.93362500000001</v>
      </c>
      <c r="D7" s="164"/>
      <c r="E7" s="76"/>
      <c r="F7" s="75"/>
      <c r="G7" s="101"/>
      <c r="H7" s="102"/>
      <c r="I7" s="102"/>
      <c r="J7" s="100">
        <v>1001.7345</v>
      </c>
      <c r="K7" s="100">
        <v>550</v>
      </c>
      <c r="L7" s="100">
        <v>660</v>
      </c>
      <c r="M7" s="83">
        <f t="shared" si="0"/>
        <v>464</v>
      </c>
      <c r="N7" s="23">
        <f t="shared" si="1"/>
        <v>610</v>
      </c>
      <c r="O7" s="168">
        <f t="shared" si="5"/>
        <v>668.93362500000001</v>
      </c>
      <c r="P7" s="5">
        <v>610</v>
      </c>
      <c r="Q7" s="282">
        <f t="shared" si="2"/>
        <v>0</v>
      </c>
    </row>
    <row r="8" spans="1:17" ht="13.5" thickBot="1" x14ac:dyDescent="0.3">
      <c r="A8" s="57" t="s">
        <v>13</v>
      </c>
      <c r="B8" s="76">
        <f t="shared" si="3"/>
        <v>17707.75</v>
      </c>
      <c r="C8" s="102">
        <f t="shared" si="4"/>
        <v>17707.75</v>
      </c>
      <c r="D8" s="164"/>
      <c r="E8" s="76"/>
      <c r="F8" s="75"/>
      <c r="G8" s="101"/>
      <c r="H8" s="102"/>
      <c r="I8" s="102"/>
      <c r="J8" s="100">
        <v>21474</v>
      </c>
      <c r="K8" s="100">
        <v>12020</v>
      </c>
      <c r="L8" s="100">
        <v>4132</v>
      </c>
      <c r="M8" s="83">
        <f t="shared" si="0"/>
        <v>33205</v>
      </c>
      <c r="N8" s="23">
        <f t="shared" si="1"/>
        <v>32335</v>
      </c>
      <c r="O8" s="168">
        <f t="shared" si="5"/>
        <v>17707.75</v>
      </c>
      <c r="P8" s="5">
        <v>34515</v>
      </c>
      <c r="Q8" s="282">
        <f t="shared" si="2"/>
        <v>-6.3160944516876754</v>
      </c>
    </row>
    <row r="9" spans="1:17" ht="13.5" thickBot="1" x14ac:dyDescent="0.3">
      <c r="A9" s="57" t="s">
        <v>4</v>
      </c>
      <c r="B9" s="76">
        <f t="shared" si="3"/>
        <v>5272.6380666713903</v>
      </c>
      <c r="C9" s="102">
        <f t="shared" si="4"/>
        <v>5272.6380666713903</v>
      </c>
      <c r="D9" s="164"/>
      <c r="E9" s="76"/>
      <c r="F9" s="75"/>
      <c r="G9" s="101"/>
      <c r="H9" s="102"/>
      <c r="I9" s="102"/>
      <c r="J9" s="100">
        <v>6352</v>
      </c>
      <c r="K9" s="100">
        <v>4804.5522666855632</v>
      </c>
      <c r="L9" s="100">
        <v>2619</v>
      </c>
      <c r="M9" s="83">
        <f t="shared" si="0"/>
        <v>7315</v>
      </c>
      <c r="N9" s="23">
        <f t="shared" si="1"/>
        <v>9751.8188411716328</v>
      </c>
      <c r="O9" s="168">
        <f t="shared" si="5"/>
        <v>5272.6380666713903</v>
      </c>
      <c r="P9" s="5">
        <v>9752</v>
      </c>
      <c r="Q9" s="282">
        <f t="shared" si="2"/>
        <v>-1.8576582072142855E-3</v>
      </c>
    </row>
    <row r="10" spans="1:17" ht="13.5" thickBot="1" x14ac:dyDescent="0.3">
      <c r="A10" s="57" t="s">
        <v>5</v>
      </c>
      <c r="B10" s="76">
        <f t="shared" si="3"/>
        <v>542.5</v>
      </c>
      <c r="C10" s="102">
        <f t="shared" si="4"/>
        <v>542.5</v>
      </c>
      <c r="D10" s="164"/>
      <c r="E10" s="76"/>
      <c r="F10" s="75"/>
      <c r="G10" s="101"/>
      <c r="H10" s="102"/>
      <c r="I10" s="102"/>
      <c r="J10" s="100">
        <v>809</v>
      </c>
      <c r="K10" s="100">
        <v>534</v>
      </c>
      <c r="L10" s="100">
        <v>135</v>
      </c>
      <c r="M10" s="83">
        <f t="shared" si="0"/>
        <v>692</v>
      </c>
      <c r="N10" s="23">
        <f t="shared" si="1"/>
        <v>550</v>
      </c>
      <c r="O10" s="168">
        <f t="shared" si="5"/>
        <v>542.5</v>
      </c>
      <c r="P10" s="5">
        <v>550</v>
      </c>
      <c r="Q10" s="282">
        <f t="shared" si="2"/>
        <v>0</v>
      </c>
    </row>
    <row r="11" spans="1:17" ht="12" customHeight="1" thickBot="1" x14ac:dyDescent="0.3">
      <c r="A11" s="57" t="s">
        <v>6</v>
      </c>
      <c r="B11" s="76">
        <f t="shared" si="3"/>
        <v>7275</v>
      </c>
      <c r="C11" s="102">
        <f t="shared" si="4"/>
        <v>7275</v>
      </c>
      <c r="D11" s="164"/>
      <c r="E11" s="76"/>
      <c r="F11" s="75"/>
      <c r="G11" s="101"/>
      <c r="H11" s="102"/>
      <c r="I11" s="102"/>
      <c r="J11" s="100">
        <v>7900</v>
      </c>
      <c r="K11" s="100">
        <v>10600</v>
      </c>
      <c r="L11" s="100">
        <v>5300</v>
      </c>
      <c r="M11" s="83">
        <f t="shared" si="0"/>
        <v>5300</v>
      </c>
      <c r="N11" s="23">
        <f t="shared" si="1"/>
        <v>4200</v>
      </c>
      <c r="O11" s="168">
        <f t="shared" si="5"/>
        <v>7275</v>
      </c>
      <c r="P11" s="5">
        <v>4770</v>
      </c>
      <c r="Q11" s="282">
        <f>N11*100/P11-100</f>
        <v>-11.949685534591197</v>
      </c>
    </row>
    <row r="12" spans="1:17" ht="13.5" thickBot="1" x14ac:dyDescent="0.3">
      <c r="A12" s="57" t="s">
        <v>69</v>
      </c>
      <c r="B12" s="76">
        <f t="shared" si="3"/>
        <v>7046.75</v>
      </c>
      <c r="C12" s="102">
        <f t="shared" si="4"/>
        <v>7046.75</v>
      </c>
      <c r="D12" s="164"/>
      <c r="E12" s="76"/>
      <c r="F12" s="75"/>
      <c r="G12" s="101"/>
      <c r="H12" s="102"/>
      <c r="I12" s="102"/>
      <c r="J12" s="100">
        <v>7140</v>
      </c>
      <c r="K12" s="100">
        <v>9500</v>
      </c>
      <c r="L12" s="100">
        <v>4845</v>
      </c>
      <c r="M12" s="83">
        <f t="shared" si="0"/>
        <v>6702</v>
      </c>
      <c r="N12" s="23">
        <f t="shared" si="1"/>
        <v>4490</v>
      </c>
      <c r="O12" s="168">
        <f t="shared" si="5"/>
        <v>7046.75</v>
      </c>
      <c r="P12" s="5">
        <v>4490</v>
      </c>
      <c r="Q12" s="282">
        <f t="shared" si="2"/>
        <v>0</v>
      </c>
    </row>
    <row r="13" spans="1:17" ht="13.5" thickBot="1" x14ac:dyDescent="0.3">
      <c r="A13" s="84" t="s">
        <v>51</v>
      </c>
      <c r="B13" s="77">
        <f t="shared" si="3"/>
        <v>4798.4750000000004</v>
      </c>
      <c r="C13" s="103">
        <f t="shared" si="4"/>
        <v>4798.4750000000004</v>
      </c>
      <c r="D13" s="165"/>
      <c r="E13" s="77"/>
      <c r="F13" s="76"/>
      <c r="G13" s="76"/>
      <c r="H13" s="103"/>
      <c r="I13" s="103"/>
      <c r="J13" s="100">
        <v>3400</v>
      </c>
      <c r="K13" s="100">
        <v>4051</v>
      </c>
      <c r="L13" s="100">
        <v>6866</v>
      </c>
      <c r="M13" s="83">
        <f t="shared" si="0"/>
        <v>4876.8999999999996</v>
      </c>
      <c r="N13" s="23">
        <f t="shared" si="1"/>
        <v>5853.65</v>
      </c>
      <c r="O13" s="168">
        <f t="shared" si="5"/>
        <v>4798.4750000000004</v>
      </c>
      <c r="P13" s="5">
        <v>5854</v>
      </c>
      <c r="Q13" s="282">
        <f t="shared" si="2"/>
        <v>-5.9788179022888244E-3</v>
      </c>
    </row>
    <row r="14" spans="1:17" ht="13.5" thickBot="1" x14ac:dyDescent="0.3">
      <c r="A14" s="58" t="s">
        <v>9</v>
      </c>
      <c r="B14" s="76">
        <f t="shared" si="3"/>
        <v>786.5</v>
      </c>
      <c r="C14" s="102">
        <f t="shared" si="4"/>
        <v>786.5</v>
      </c>
      <c r="D14" s="164"/>
      <c r="E14" s="76"/>
      <c r="F14" s="75"/>
      <c r="G14" s="101"/>
      <c r="H14" s="102"/>
      <c r="I14" s="102"/>
      <c r="J14" s="100">
        <v>746</v>
      </c>
      <c r="K14" s="100">
        <v>850</v>
      </c>
      <c r="L14" s="100">
        <v>800</v>
      </c>
      <c r="M14" s="83">
        <f t="shared" si="0"/>
        <v>750</v>
      </c>
      <c r="N14" s="23">
        <f t="shared" si="1"/>
        <v>821</v>
      </c>
      <c r="O14" s="168">
        <f t="shared" si="5"/>
        <v>786.5</v>
      </c>
      <c r="P14" s="5">
        <v>821</v>
      </c>
      <c r="Q14" s="282">
        <f t="shared" si="2"/>
        <v>0</v>
      </c>
    </row>
    <row r="15" spans="1:17" ht="13.5" thickBot="1" x14ac:dyDescent="0.3">
      <c r="A15" s="65" t="s">
        <v>8</v>
      </c>
      <c r="B15" s="104">
        <f t="shared" si="3"/>
        <v>88904.143191671392</v>
      </c>
      <c r="C15" s="192">
        <f>AVERAGE(I15:M15)</f>
        <v>88904.143191671392</v>
      </c>
      <c r="D15" s="191"/>
      <c r="E15" s="104"/>
      <c r="F15" s="104"/>
      <c r="G15" s="104"/>
      <c r="H15" s="105"/>
      <c r="I15" s="105"/>
      <c r="J15" s="105">
        <f>SUM(J5:J14)</f>
        <v>95174.968499999988</v>
      </c>
      <c r="K15" s="105">
        <f>SUM(K5:K14)</f>
        <v>87215.064266685571</v>
      </c>
      <c r="L15" s="105">
        <f>SUM(L5:L14)</f>
        <v>60075</v>
      </c>
      <c r="M15" s="67">
        <f>SUM(M5:M14)</f>
        <v>113151.54</v>
      </c>
      <c r="N15" s="24">
        <f t="shared" si="1"/>
        <v>122303.88884117163</v>
      </c>
      <c r="O15" s="192">
        <f>AVERAGE(J15:M15)</f>
        <v>88904.143191671392</v>
      </c>
      <c r="P15" s="5">
        <v>125054</v>
      </c>
      <c r="Q15" s="282">
        <f>N15*100/P15-100</f>
        <v>-2.1991388990582976</v>
      </c>
    </row>
    <row r="16" spans="1:17" ht="15.75" customHeight="1" thickBot="1" x14ac:dyDescent="0.3">
      <c r="A16" s="181"/>
      <c r="B16" s="181"/>
      <c r="C16" s="181"/>
      <c r="D16" s="181"/>
      <c r="E16" s="181"/>
      <c r="F16" s="181"/>
      <c r="G16" s="181"/>
      <c r="H16" s="181"/>
      <c r="I16" s="181"/>
      <c r="J16" s="181"/>
      <c r="K16" s="181"/>
      <c r="L16" s="181"/>
      <c r="M16" s="181"/>
      <c r="N16" s="182"/>
      <c r="O16" s="5"/>
    </row>
    <row r="17" spans="1:18" ht="19.5" customHeight="1" thickBot="1" x14ac:dyDescent="0.3">
      <c r="A17" s="275" t="s">
        <v>96</v>
      </c>
      <c r="B17" s="276"/>
      <c r="C17" s="276"/>
      <c r="D17" s="276"/>
      <c r="E17" s="276"/>
      <c r="F17" s="276"/>
      <c r="G17" s="276"/>
      <c r="H17" s="276"/>
      <c r="I17" s="276"/>
      <c r="J17" s="276"/>
      <c r="K17" s="276"/>
      <c r="L17" s="276"/>
      <c r="M17" s="276"/>
      <c r="N17" s="276"/>
      <c r="O17" s="276"/>
      <c r="P17" s="183"/>
    </row>
    <row r="18" spans="1:18" ht="31.5" customHeight="1" thickBot="1" x14ac:dyDescent="0.3">
      <c r="A18" s="177" t="s">
        <v>0</v>
      </c>
      <c r="B18" s="106" t="s">
        <v>18</v>
      </c>
      <c r="C18" s="178" t="s">
        <v>18</v>
      </c>
      <c r="D18" s="127" t="s">
        <v>11</v>
      </c>
      <c r="E18" s="179" t="s">
        <v>16</v>
      </c>
      <c r="F18" s="118" t="s">
        <v>11</v>
      </c>
      <c r="G18" s="2" t="s">
        <v>17</v>
      </c>
      <c r="H18" s="180" t="s">
        <v>14</v>
      </c>
      <c r="I18" s="262" t="s">
        <v>12</v>
      </c>
      <c r="J18" s="262"/>
      <c r="K18" s="262"/>
      <c r="L18" s="263"/>
      <c r="M18" s="267" t="s">
        <v>63</v>
      </c>
      <c r="N18" s="268"/>
      <c r="O18" s="268"/>
      <c r="P18" s="205" t="s">
        <v>18</v>
      </c>
      <c r="Q18" s="206" t="s">
        <v>12</v>
      </c>
    </row>
    <row r="19" spans="1:18" ht="36.75" customHeight="1" thickBot="1" x14ac:dyDescent="0.3">
      <c r="A19" s="139"/>
      <c r="B19" s="224" t="s">
        <v>88</v>
      </c>
      <c r="C19" s="225" t="s">
        <v>89</v>
      </c>
      <c r="D19" s="128" t="s">
        <v>65</v>
      </c>
      <c r="E19" s="124" t="s">
        <v>66</v>
      </c>
      <c r="F19" s="119" t="s">
        <v>80</v>
      </c>
      <c r="G19" s="3" t="s">
        <v>81</v>
      </c>
      <c r="H19" s="114" t="s">
        <v>15</v>
      </c>
      <c r="I19" s="1" t="s">
        <v>82</v>
      </c>
      <c r="J19" s="221" t="s">
        <v>83</v>
      </c>
      <c r="K19" s="222" t="s">
        <v>84</v>
      </c>
      <c r="L19" s="107" t="s">
        <v>85</v>
      </c>
      <c r="M19" s="188" t="s">
        <v>86</v>
      </c>
      <c r="N19" s="189" t="s">
        <v>93</v>
      </c>
      <c r="O19" s="190" t="s">
        <v>62</v>
      </c>
      <c r="P19" s="223" t="s">
        <v>70</v>
      </c>
      <c r="Q19" s="210" t="s">
        <v>71</v>
      </c>
      <c r="R19" s="188" t="s">
        <v>94</v>
      </c>
    </row>
    <row r="20" spans="1:18" ht="13" x14ac:dyDescent="0.25">
      <c r="A20" s="140" t="s">
        <v>1</v>
      </c>
      <c r="B20" s="136">
        <f t="shared" ref="B20:C29" si="6">B5</f>
        <v>31668.5</v>
      </c>
      <c r="C20" s="133">
        <f t="shared" si="6"/>
        <v>31668.5</v>
      </c>
      <c r="D20" s="129">
        <v>152951</v>
      </c>
      <c r="E20" s="125">
        <f>'AÑO 2024 (Variedades)'!C7</f>
        <v>33135</v>
      </c>
      <c r="F20" s="120">
        <f>'AÑO 2024 (Variedades)'!D7</f>
        <v>163551</v>
      </c>
      <c r="G20" s="6">
        <f>'AÑO 2024 (Variedades)'!E7</f>
        <v>41582</v>
      </c>
      <c r="H20" s="115">
        <f>1000*G20/F20</f>
        <v>254.24485328735381</v>
      </c>
      <c r="I20" s="111">
        <f>G20*100/E20-100</f>
        <v>25.492681454655198</v>
      </c>
      <c r="J20" s="91">
        <f>G20*100/B20-100</f>
        <v>31.303977138165692</v>
      </c>
      <c r="K20" s="92">
        <f t="shared" ref="K20:K30" si="7">G20*100/C20-100</f>
        <v>31.303977138165692</v>
      </c>
      <c r="L20" s="108">
        <f>F20*100/D20-100</f>
        <v>6.9303240907218679</v>
      </c>
      <c r="M20" s="185">
        <f>'AÑO 2024 (Variedades)'!I7</f>
        <v>45191</v>
      </c>
      <c r="N20" s="186">
        <f>'AÑO 2024 (Variedades)'!J7</f>
        <v>0</v>
      </c>
      <c r="O20" s="187">
        <v>0</v>
      </c>
      <c r="P20" s="212">
        <f>O5</f>
        <v>31668.5</v>
      </c>
      <c r="Q20" s="211">
        <f>G20*100/P20-100</f>
        <v>31.303977138165692</v>
      </c>
      <c r="R20" s="185">
        <v>33834</v>
      </c>
    </row>
    <row r="21" spans="1:18" ht="13" x14ac:dyDescent="0.25">
      <c r="A21" s="141" t="s">
        <v>2</v>
      </c>
      <c r="B21" s="136">
        <f t="shared" si="6"/>
        <v>13137.0965</v>
      </c>
      <c r="C21" s="133">
        <f t="shared" si="6"/>
        <v>13137.0965</v>
      </c>
      <c r="D21" s="130">
        <v>67695</v>
      </c>
      <c r="E21" s="125">
        <f>'AÑO 2024 (Variedades)'!C11</f>
        <v>20711.64</v>
      </c>
      <c r="F21" s="121">
        <f>'AÑO 2024 (Variedades)'!D11</f>
        <v>72008</v>
      </c>
      <c r="G21" s="7">
        <f>'AÑO 2024 (Variedades)'!E11</f>
        <v>22110.420000000002</v>
      </c>
      <c r="H21" s="115">
        <f t="shared" ref="H21:H30" si="8">1000*G21/F21</f>
        <v>307.0550494389513</v>
      </c>
      <c r="I21" s="111">
        <f t="shared" ref="I21:I30" si="9">G21*100/E21-100</f>
        <v>6.75359363140727</v>
      </c>
      <c r="J21" s="93">
        <f t="shared" ref="J21:J30" si="10">G21*100/B21-100</f>
        <v>68.305226348912043</v>
      </c>
      <c r="K21" s="92">
        <f t="shared" si="7"/>
        <v>68.305226348912043</v>
      </c>
      <c r="L21" s="108">
        <f t="shared" ref="L21:L30" si="11">F21*100/D21-100</f>
        <v>6.3712238717778291</v>
      </c>
      <c r="M21" s="121">
        <f>'AÑO 2024 (Variedades)'!I11</f>
        <v>8897</v>
      </c>
      <c r="N21" s="7">
        <f>'AÑO 2024 (Variedades)'!J11</f>
        <v>0</v>
      </c>
      <c r="O21" s="115">
        <v>0</v>
      </c>
      <c r="P21" s="212">
        <f t="shared" ref="P21:P30" si="12">O6</f>
        <v>13137.0965</v>
      </c>
      <c r="Q21" s="211">
        <f t="shared" ref="Q21:Q30" si="13">G21*100/P21-100</f>
        <v>68.305226348912043</v>
      </c>
      <c r="R21" s="121">
        <v>5978</v>
      </c>
    </row>
    <row r="22" spans="1:18" ht="13" x14ac:dyDescent="0.25">
      <c r="A22" s="141" t="s">
        <v>3</v>
      </c>
      <c r="B22" s="136">
        <f t="shared" si="6"/>
        <v>668.93362500000001</v>
      </c>
      <c r="C22" s="133">
        <f t="shared" si="6"/>
        <v>668.93362500000001</v>
      </c>
      <c r="D22" s="130">
        <v>9508</v>
      </c>
      <c r="E22" s="125">
        <f>'AÑO 2024 (Variedades)'!C15</f>
        <v>464</v>
      </c>
      <c r="F22" s="121">
        <f>'AÑO 2024 (Variedades)'!D15</f>
        <v>9550</v>
      </c>
      <c r="G22" s="7">
        <f>'AÑO 2024 (Variedades)'!E15</f>
        <v>610</v>
      </c>
      <c r="H22" s="115">
        <f t="shared" si="8"/>
        <v>63.874345549738223</v>
      </c>
      <c r="I22" s="111">
        <f>G22*100/E22-100</f>
        <v>31.465517241379303</v>
      </c>
      <c r="J22" s="93">
        <f t="shared" si="10"/>
        <v>-8.8100856045321336</v>
      </c>
      <c r="K22" s="92">
        <f t="shared" si="7"/>
        <v>-8.8100856045321336</v>
      </c>
      <c r="L22" s="108">
        <f t="shared" si="11"/>
        <v>0.4417332772402176</v>
      </c>
      <c r="M22" s="121">
        <f>'AÑO 2024 (Variedades)'!I15</f>
        <v>360</v>
      </c>
      <c r="N22" s="7">
        <f>'AÑO 2024 (Variedades)'!J15</f>
        <v>44</v>
      </c>
      <c r="O22" s="115">
        <v>0</v>
      </c>
      <c r="P22" s="212">
        <f t="shared" si="12"/>
        <v>668.93362500000001</v>
      </c>
      <c r="Q22" s="211">
        <f t="shared" si="13"/>
        <v>-8.8100856045321336</v>
      </c>
      <c r="R22" s="121">
        <v>141</v>
      </c>
    </row>
    <row r="23" spans="1:18" ht="13" x14ac:dyDescent="0.25">
      <c r="A23" s="141" t="s">
        <v>10</v>
      </c>
      <c r="B23" s="136">
        <f t="shared" si="6"/>
        <v>17707.75</v>
      </c>
      <c r="C23" s="133">
        <f t="shared" si="6"/>
        <v>17707.75</v>
      </c>
      <c r="D23" s="130">
        <v>124670</v>
      </c>
      <c r="E23" s="125">
        <f>'AÑO 2024 (Variedades)'!C19</f>
        <v>33205</v>
      </c>
      <c r="F23" s="121">
        <f>'AÑO 2024 (Variedades)'!D19</f>
        <v>127862</v>
      </c>
      <c r="G23" s="7">
        <f>'AÑO 2024 (Variedades)'!E19</f>
        <v>32335</v>
      </c>
      <c r="H23" s="115">
        <f t="shared" si="8"/>
        <v>252.88983435266147</v>
      </c>
      <c r="I23" s="111">
        <f t="shared" si="9"/>
        <v>-2.6200873362445378</v>
      </c>
      <c r="J23" s="93">
        <f t="shared" si="10"/>
        <v>82.603662238285494</v>
      </c>
      <c r="K23" s="92">
        <f t="shared" si="7"/>
        <v>82.603662238285494</v>
      </c>
      <c r="L23" s="108">
        <f t="shared" si="11"/>
        <v>2.560359348680521</v>
      </c>
      <c r="M23" s="121">
        <f>'AÑO 2024 (Variedades)'!I19</f>
        <v>37756</v>
      </c>
      <c r="N23" s="121">
        <f>'AÑO 2024 (Variedades)'!J19</f>
        <v>8649</v>
      </c>
      <c r="O23" s="184">
        <v>179.9919967987195</v>
      </c>
      <c r="P23" s="212">
        <f t="shared" si="12"/>
        <v>17707.75</v>
      </c>
      <c r="Q23" s="211">
        <f t="shared" si="13"/>
        <v>82.603662238285494</v>
      </c>
      <c r="R23" s="121">
        <v>24990</v>
      </c>
    </row>
    <row r="24" spans="1:18" ht="13" x14ac:dyDescent="0.25">
      <c r="A24" s="141" t="s">
        <v>4</v>
      </c>
      <c r="B24" s="136">
        <f t="shared" si="6"/>
        <v>5272.6380666713903</v>
      </c>
      <c r="C24" s="133">
        <f t="shared" si="6"/>
        <v>5272.6380666713903</v>
      </c>
      <c r="D24" s="130">
        <v>31302</v>
      </c>
      <c r="E24" s="125">
        <f>'AÑO 2024 (Variedades)'!C23</f>
        <v>7315</v>
      </c>
      <c r="F24" s="121">
        <f>'AÑO 2024 (Variedades)'!D23</f>
        <v>30872.760000000111</v>
      </c>
      <c r="G24" s="7">
        <f>'AÑO 2024 (Variedades)'!E23</f>
        <v>9751.8188411716328</v>
      </c>
      <c r="H24" s="115">
        <f t="shared" si="8"/>
        <v>315.87130017438022</v>
      </c>
      <c r="I24" s="111">
        <f t="shared" si="9"/>
        <v>33.312629407677832</v>
      </c>
      <c r="J24" s="93">
        <f t="shared" si="10"/>
        <v>84.951417447242761</v>
      </c>
      <c r="K24" s="92">
        <f t="shared" si="7"/>
        <v>84.951417447242761</v>
      </c>
      <c r="L24" s="108">
        <f t="shared" si="11"/>
        <v>-1.3712861797964564</v>
      </c>
      <c r="M24" s="121">
        <f>'AÑO 2024 (Variedades)'!I23</f>
        <v>3217.9749839665851</v>
      </c>
      <c r="N24" s="121">
        <f>'AÑO 2024 (Variedades)'!J23</f>
        <v>797.14228539860824</v>
      </c>
      <c r="O24" s="184">
        <v>226.58610271903322</v>
      </c>
      <c r="P24" s="212">
        <f t="shared" si="12"/>
        <v>5272.6380666713903</v>
      </c>
      <c r="Q24" s="211">
        <f t="shared" si="13"/>
        <v>84.951417447242761</v>
      </c>
      <c r="R24" s="121">
        <v>2317</v>
      </c>
    </row>
    <row r="25" spans="1:18" ht="13" x14ac:dyDescent="0.25">
      <c r="A25" s="141" t="s">
        <v>5</v>
      </c>
      <c r="B25" s="136">
        <f t="shared" si="6"/>
        <v>542.5</v>
      </c>
      <c r="C25" s="133">
        <f t="shared" si="6"/>
        <v>542.5</v>
      </c>
      <c r="D25" s="130">
        <v>5292</v>
      </c>
      <c r="E25" s="125">
        <f>'AÑO 2024 (Variedades)'!C27</f>
        <v>692</v>
      </c>
      <c r="F25" s="121">
        <f>'AÑO 2024 (Variedades)'!D27</f>
        <v>5599</v>
      </c>
      <c r="G25" s="7">
        <f>'AÑO 2024 (Variedades)'!E27</f>
        <v>550</v>
      </c>
      <c r="H25" s="115">
        <f t="shared" si="8"/>
        <v>98.231827111984288</v>
      </c>
      <c r="I25" s="111">
        <f t="shared" si="9"/>
        <v>-20.520231213872833</v>
      </c>
      <c r="J25" s="93">
        <f t="shared" si="10"/>
        <v>1.3824884792626762</v>
      </c>
      <c r="K25" s="92">
        <f t="shared" si="7"/>
        <v>1.3824884792626762</v>
      </c>
      <c r="L25" s="108">
        <f t="shared" si="11"/>
        <v>5.8012093726379419</v>
      </c>
      <c r="M25" s="121">
        <f>'AÑO 2024 (Variedades)'!I27</f>
        <v>636</v>
      </c>
      <c r="N25" s="121">
        <f>'AÑO 2024 (Variedades)'!J27</f>
        <v>0</v>
      </c>
      <c r="O25" s="184">
        <v>0</v>
      </c>
      <c r="P25" s="215">
        <f t="shared" si="12"/>
        <v>542.5</v>
      </c>
      <c r="Q25" s="211">
        <f t="shared" si="13"/>
        <v>1.3824884792626762</v>
      </c>
      <c r="R25" s="121">
        <v>120</v>
      </c>
    </row>
    <row r="26" spans="1:18" ht="13" x14ac:dyDescent="0.25">
      <c r="A26" s="141" t="s">
        <v>6</v>
      </c>
      <c r="B26" s="136">
        <f t="shared" si="6"/>
        <v>7275</v>
      </c>
      <c r="C26" s="133">
        <f t="shared" si="6"/>
        <v>7275</v>
      </c>
      <c r="D26" s="130">
        <v>73190</v>
      </c>
      <c r="E26" s="125">
        <f>'AÑO 2024 (Variedades)'!C31</f>
        <v>5300</v>
      </c>
      <c r="F26" s="121">
        <f>'AÑO 2024 (Variedades)'!D31</f>
        <v>69030</v>
      </c>
      <c r="G26" s="7">
        <f>'AÑO 2024 (Variedades)'!E31</f>
        <v>4200</v>
      </c>
      <c r="H26" s="115">
        <f t="shared" si="8"/>
        <v>60.843111690569316</v>
      </c>
      <c r="I26" s="111">
        <f t="shared" si="9"/>
        <v>-20.754716981132077</v>
      </c>
      <c r="J26" s="93">
        <f t="shared" si="10"/>
        <v>-42.268041237113401</v>
      </c>
      <c r="K26" s="92">
        <f t="shared" si="7"/>
        <v>-42.268041237113401</v>
      </c>
      <c r="L26" s="108">
        <f t="shared" si="11"/>
        <v>-5.6838365896980463</v>
      </c>
      <c r="M26" s="121">
        <f>'AÑO 2024 (Variedades)'!I31</f>
        <v>27179</v>
      </c>
      <c r="N26" s="121">
        <f>'AÑO 2024 (Variedades)'!J31</f>
        <v>1330</v>
      </c>
      <c r="O26" s="184">
        <v>-93.858179787828036</v>
      </c>
      <c r="P26" s="212">
        <f t="shared" si="12"/>
        <v>7275</v>
      </c>
      <c r="Q26" s="211">
        <f t="shared" si="13"/>
        <v>-42.268041237113401</v>
      </c>
      <c r="R26" s="121">
        <v>26865</v>
      </c>
    </row>
    <row r="27" spans="1:18" ht="13" x14ac:dyDescent="0.25">
      <c r="A27" s="141" t="s">
        <v>69</v>
      </c>
      <c r="B27" s="136">
        <f t="shared" si="6"/>
        <v>7046.75</v>
      </c>
      <c r="C27" s="133">
        <f t="shared" si="6"/>
        <v>7046.75</v>
      </c>
      <c r="D27" s="130">
        <v>59976</v>
      </c>
      <c r="E27" s="125">
        <f>'AÑO 2024 (Variedades)'!C35</f>
        <v>6702</v>
      </c>
      <c r="F27" s="121">
        <f>'AÑO 2024 (Variedades)'!D35</f>
        <v>56214</v>
      </c>
      <c r="G27" s="7">
        <f>'AÑO 2024 (Variedades)'!E35</f>
        <v>4490</v>
      </c>
      <c r="H27" s="115">
        <f t="shared" si="8"/>
        <v>79.873341160564991</v>
      </c>
      <c r="I27" s="111">
        <f t="shared" si="9"/>
        <v>-33.005073112503737</v>
      </c>
      <c r="J27" s="93">
        <f t="shared" si="10"/>
        <v>-36.282683506581051</v>
      </c>
      <c r="K27" s="92">
        <f t="shared" si="7"/>
        <v>-36.282683506581051</v>
      </c>
      <c r="L27" s="108">
        <f t="shared" si="11"/>
        <v>-6.2725090036014421</v>
      </c>
      <c r="M27" s="121">
        <f>'AÑO 2024 (Variedades)'!I35</f>
        <v>12890</v>
      </c>
      <c r="N27" s="121">
        <f>'AÑO 2024 (Variedades)'!J35</f>
        <v>0</v>
      </c>
      <c r="O27" s="184">
        <v>90.556274256144889</v>
      </c>
      <c r="P27" s="212">
        <f t="shared" si="12"/>
        <v>7046.75</v>
      </c>
      <c r="Q27" s="211">
        <f t="shared" si="13"/>
        <v>-36.282683506581051</v>
      </c>
      <c r="R27" s="121">
        <v>10822</v>
      </c>
    </row>
    <row r="28" spans="1:18" ht="13" x14ac:dyDescent="0.25">
      <c r="A28" s="142" t="s">
        <v>51</v>
      </c>
      <c r="B28" s="136">
        <f t="shared" si="6"/>
        <v>4798.4750000000004</v>
      </c>
      <c r="C28" s="133">
        <f t="shared" si="6"/>
        <v>4798.4750000000004</v>
      </c>
      <c r="D28" s="131">
        <v>9085</v>
      </c>
      <c r="E28" s="125">
        <f>'AÑO 2024 (Variedades)'!C39</f>
        <v>4876.8999999999996</v>
      </c>
      <c r="F28" s="121">
        <f>'AÑO 2024 (Variedades)'!D39</f>
        <v>12048</v>
      </c>
      <c r="G28" s="7">
        <f>'AÑO 2024 (Variedades)'!E39</f>
        <v>5853.65</v>
      </c>
      <c r="H28" s="115">
        <f t="shared" si="8"/>
        <v>485.86072377158035</v>
      </c>
      <c r="I28" s="111">
        <f t="shared" si="9"/>
        <v>20.028091615575477</v>
      </c>
      <c r="J28" s="93">
        <f t="shared" si="10"/>
        <v>21.98979884234052</v>
      </c>
      <c r="K28" s="92">
        <f t="shared" si="7"/>
        <v>21.98979884234052</v>
      </c>
      <c r="L28" s="108">
        <f t="shared" si="11"/>
        <v>32.614199229499178</v>
      </c>
      <c r="M28" s="121">
        <f>'AÑO 2024 (Variedades)'!I39</f>
        <v>1072</v>
      </c>
      <c r="N28" s="121">
        <f>'AÑO 2024 (Variedades)'!J39</f>
        <v>0</v>
      </c>
      <c r="O28" s="184">
        <v>0</v>
      </c>
      <c r="P28" s="212">
        <f t="shared" si="12"/>
        <v>4798.4750000000004</v>
      </c>
      <c r="Q28" s="211">
        <f t="shared" si="13"/>
        <v>21.98979884234052</v>
      </c>
      <c r="R28" s="121">
        <v>849</v>
      </c>
    </row>
    <row r="29" spans="1:18" ht="13.5" thickBot="1" x14ac:dyDescent="0.3">
      <c r="A29" s="142" t="s">
        <v>9</v>
      </c>
      <c r="B29" s="137">
        <f t="shared" si="6"/>
        <v>786.5</v>
      </c>
      <c r="C29" s="134">
        <f t="shared" si="6"/>
        <v>786.5</v>
      </c>
      <c r="D29" s="131">
        <v>4684</v>
      </c>
      <c r="E29" s="125">
        <f>'AÑO 2024 (Variedades)'!C43</f>
        <v>750</v>
      </c>
      <c r="F29" s="122">
        <f>'AÑO 2024 (Variedades)'!D43</f>
        <v>6013</v>
      </c>
      <c r="G29" s="8">
        <f>'AÑO 2024 (Variedades)'!E43</f>
        <v>821</v>
      </c>
      <c r="H29" s="116">
        <f t="shared" si="8"/>
        <v>136.53750207882919</v>
      </c>
      <c r="I29" s="112">
        <f t="shared" si="9"/>
        <v>9.4666666666666686</v>
      </c>
      <c r="J29" s="94">
        <f t="shared" si="10"/>
        <v>4.3865225683407516</v>
      </c>
      <c r="K29" s="95">
        <f t="shared" si="7"/>
        <v>4.3865225683407516</v>
      </c>
      <c r="L29" s="109">
        <f t="shared" si="11"/>
        <v>28.373185311699416</v>
      </c>
      <c r="M29" s="122">
        <f>'AÑO 2024 (Variedades)'!I43</f>
        <v>406</v>
      </c>
      <c r="N29" s="122">
        <f>'AÑO 2024 (Variedades)'!J43</f>
        <v>0</v>
      </c>
      <c r="O29" s="208">
        <v>0</v>
      </c>
      <c r="P29" s="216">
        <f t="shared" si="12"/>
        <v>786.5</v>
      </c>
      <c r="Q29" s="213">
        <f t="shared" si="13"/>
        <v>4.3865225683407516</v>
      </c>
      <c r="R29" s="122">
        <v>482</v>
      </c>
    </row>
    <row r="30" spans="1:18" ht="13.5" customHeight="1" thickBot="1" x14ac:dyDescent="0.3">
      <c r="A30" s="143" t="s">
        <v>8</v>
      </c>
      <c r="B30" s="138">
        <f>B15</f>
        <v>88904.143191671392</v>
      </c>
      <c r="C30" s="135">
        <f>C15</f>
        <v>88904.143191671392</v>
      </c>
      <c r="D30" s="132">
        <f>SUM(D20:D29)</f>
        <v>538353</v>
      </c>
      <c r="E30" s="126">
        <f>SUM(E20:E29)</f>
        <v>113151.54</v>
      </c>
      <c r="F30" s="123">
        <f>SUM(F20:F29)</f>
        <v>552747.76000000013</v>
      </c>
      <c r="G30" s="4">
        <f>SUM(G20:G29)</f>
        <v>122303.88884117163</v>
      </c>
      <c r="H30" s="117">
        <f t="shared" si="8"/>
        <v>221.26528172845352</v>
      </c>
      <c r="I30" s="113">
        <f t="shared" si="9"/>
        <v>8.0885764711391914</v>
      </c>
      <c r="J30" s="96">
        <f t="shared" si="10"/>
        <v>37.568266731385762</v>
      </c>
      <c r="K30" s="97">
        <f t="shared" si="7"/>
        <v>37.568266731385762</v>
      </c>
      <c r="L30" s="110">
        <f t="shared" si="11"/>
        <v>2.6738515435040142</v>
      </c>
      <c r="M30" s="207">
        <f>SUM(M20:M29)</f>
        <v>137604.97498396659</v>
      </c>
      <c r="N30" s="4">
        <f>SUM(N20:N29)</f>
        <v>10820.142285398608</v>
      </c>
      <c r="O30" s="209">
        <v>0</v>
      </c>
      <c r="P30" s="217">
        <f t="shared" si="12"/>
        <v>88904.143191671392</v>
      </c>
      <c r="Q30" s="214">
        <f t="shared" si="13"/>
        <v>37.568266731385762</v>
      </c>
      <c r="R30" s="207">
        <f>SUM(R20:R29)</f>
        <v>106398</v>
      </c>
    </row>
    <row r="31" spans="1:18" x14ac:dyDescent="0.25">
      <c r="M31" s="181"/>
      <c r="N31" s="181"/>
      <c r="O31" s="181"/>
      <c r="Q31" s="181"/>
    </row>
    <row r="32" spans="1:18" x14ac:dyDescent="0.25">
      <c r="B32" s="5"/>
      <c r="C32" s="5"/>
      <c r="G32" s="5"/>
    </row>
    <row r="33" spans="18:18" x14ac:dyDescent="0.25">
      <c r="R33" s="5"/>
    </row>
    <row r="34" spans="18:18" x14ac:dyDescent="0.25">
      <c r="R34" s="230"/>
    </row>
    <row r="60" spans="1:15" ht="19.5" customHeight="1" x14ac:dyDescent="0.25"/>
    <row r="61" spans="1:15" ht="25.5" customHeight="1" x14ac:dyDescent="0.25">
      <c r="A61" s="272" t="s">
        <v>44</v>
      </c>
      <c r="B61" s="272"/>
      <c r="C61" s="272"/>
      <c r="D61" s="272"/>
      <c r="E61" s="272"/>
      <c r="F61" s="272"/>
      <c r="G61" s="272"/>
      <c r="H61" s="272"/>
      <c r="I61" s="272"/>
      <c r="J61" s="272"/>
      <c r="K61" s="272"/>
      <c r="L61" s="272"/>
      <c r="M61" s="272"/>
      <c r="N61" s="272"/>
      <c r="O61" s="272"/>
    </row>
    <row r="62" spans="1:15" ht="321.5" customHeight="1" x14ac:dyDescent="0.25">
      <c r="A62" s="78" t="s">
        <v>38</v>
      </c>
      <c r="B62" s="240" t="s">
        <v>99</v>
      </c>
      <c r="C62" s="243"/>
      <c r="D62" s="243"/>
      <c r="E62" s="243"/>
      <c r="F62" s="243"/>
      <c r="G62" s="243"/>
      <c r="H62" s="243"/>
      <c r="I62" s="243"/>
      <c r="J62" s="243"/>
      <c r="K62" s="243"/>
      <c r="L62" s="243"/>
      <c r="M62" s="243"/>
      <c r="N62" s="243"/>
      <c r="O62" s="244"/>
    </row>
    <row r="63" spans="1:15" ht="29.5" customHeight="1" x14ac:dyDescent="0.25">
      <c r="A63" s="79" t="s">
        <v>39</v>
      </c>
      <c r="B63" s="245" t="s">
        <v>98</v>
      </c>
      <c r="C63" s="246"/>
      <c r="D63" s="246"/>
      <c r="E63" s="246"/>
      <c r="F63" s="246"/>
      <c r="G63" s="246"/>
      <c r="H63" s="246"/>
      <c r="I63" s="246"/>
      <c r="J63" s="246"/>
      <c r="K63" s="246"/>
      <c r="L63" s="246"/>
      <c r="M63" s="246"/>
      <c r="N63" s="246"/>
      <c r="O63" s="247"/>
    </row>
    <row r="64" spans="1:15" ht="25.5" customHeight="1" x14ac:dyDescent="0.25">
      <c r="A64" s="81" t="s">
        <v>40</v>
      </c>
      <c r="B64" s="260" t="s">
        <v>102</v>
      </c>
      <c r="C64" s="260"/>
      <c r="D64" s="260"/>
      <c r="E64" s="260"/>
      <c r="F64" s="260"/>
      <c r="G64" s="260"/>
      <c r="H64" s="260"/>
      <c r="I64" s="260"/>
      <c r="J64" s="260"/>
      <c r="K64" s="260"/>
      <c r="L64" s="260"/>
      <c r="M64" s="260"/>
      <c r="N64" s="260"/>
      <c r="O64" s="260"/>
    </row>
    <row r="65" spans="1:15" ht="273.5" customHeight="1" x14ac:dyDescent="0.25">
      <c r="A65" s="78" t="s">
        <v>41</v>
      </c>
      <c r="B65" s="240" t="s">
        <v>103</v>
      </c>
      <c r="C65" s="246"/>
      <c r="D65" s="246"/>
      <c r="E65" s="246"/>
      <c r="F65" s="246"/>
      <c r="G65" s="246"/>
      <c r="H65" s="246"/>
      <c r="I65" s="246"/>
      <c r="J65" s="246"/>
      <c r="K65" s="246"/>
      <c r="L65" s="246"/>
      <c r="M65" s="246"/>
      <c r="N65" s="246"/>
      <c r="O65" s="247"/>
    </row>
    <row r="66" spans="1:15" ht="185" customHeight="1" x14ac:dyDescent="0.25">
      <c r="A66" s="79" t="s">
        <v>42</v>
      </c>
      <c r="B66" s="269" t="s">
        <v>104</v>
      </c>
      <c r="C66" s="270"/>
      <c r="D66" s="270"/>
      <c r="E66" s="270"/>
      <c r="F66" s="270"/>
      <c r="G66" s="270"/>
      <c r="H66" s="270"/>
      <c r="I66" s="270"/>
      <c r="J66" s="270"/>
      <c r="K66" s="270"/>
      <c r="L66" s="270"/>
      <c r="M66" s="270"/>
      <c r="N66" s="270"/>
      <c r="O66" s="271"/>
    </row>
    <row r="67" spans="1:15" ht="176.5" customHeight="1" x14ac:dyDescent="0.25">
      <c r="A67" s="79" t="s">
        <v>43</v>
      </c>
      <c r="B67" s="245" t="s">
        <v>97</v>
      </c>
      <c r="C67" s="265"/>
      <c r="D67" s="265"/>
      <c r="E67" s="265"/>
      <c r="F67" s="265"/>
      <c r="G67" s="265"/>
      <c r="H67" s="265"/>
      <c r="I67" s="265"/>
      <c r="J67" s="265"/>
      <c r="K67" s="265"/>
      <c r="L67" s="265"/>
      <c r="M67" s="265"/>
      <c r="N67" s="265"/>
      <c r="O67" s="266"/>
    </row>
    <row r="68" spans="1:15" ht="93" customHeight="1" x14ac:dyDescent="0.25">
      <c r="A68" s="79" t="s">
        <v>48</v>
      </c>
      <c r="B68" s="260" t="s">
        <v>101</v>
      </c>
      <c r="C68" s="261"/>
      <c r="D68" s="261"/>
      <c r="E68" s="261"/>
      <c r="F68" s="261"/>
      <c r="G68" s="261"/>
      <c r="H68" s="261"/>
      <c r="I68" s="261"/>
      <c r="J68" s="261"/>
      <c r="K68" s="261"/>
      <c r="L68" s="261"/>
      <c r="M68" s="261"/>
      <c r="N68" s="261"/>
      <c r="O68" s="261"/>
    </row>
    <row r="69" spans="1:15" ht="46.5" customHeight="1" x14ac:dyDescent="0.25">
      <c r="A69" s="204" t="s">
        <v>68</v>
      </c>
      <c r="B69" s="260" t="s">
        <v>100</v>
      </c>
      <c r="C69" s="261"/>
      <c r="D69" s="261"/>
      <c r="E69" s="261"/>
      <c r="F69" s="261"/>
      <c r="G69" s="261"/>
      <c r="H69" s="261"/>
      <c r="I69" s="261"/>
      <c r="J69" s="261"/>
      <c r="K69" s="261"/>
      <c r="L69" s="261"/>
      <c r="M69" s="261"/>
      <c r="N69" s="261"/>
      <c r="O69" s="261"/>
    </row>
    <row r="70" spans="1:15" ht="31.5" customHeight="1" x14ac:dyDescent="0.25">
      <c r="A70" s="204" t="s">
        <v>90</v>
      </c>
      <c r="B70" s="240" t="s">
        <v>91</v>
      </c>
      <c r="C70" s="241"/>
      <c r="D70" s="241"/>
      <c r="E70" s="241"/>
      <c r="F70" s="241"/>
      <c r="G70" s="241"/>
      <c r="H70" s="241"/>
      <c r="I70" s="241"/>
      <c r="J70" s="241"/>
      <c r="K70" s="241"/>
      <c r="L70" s="241"/>
      <c r="M70" s="241"/>
      <c r="N70" s="241"/>
      <c r="O70" s="242"/>
    </row>
    <row r="71" spans="1:15" x14ac:dyDescent="0.25">
      <c r="B71" s="51"/>
    </row>
    <row r="72" spans="1:15" x14ac:dyDescent="0.25">
      <c r="B72" s="51"/>
    </row>
    <row r="73" spans="1:15" x14ac:dyDescent="0.25">
      <c r="B73" s="52"/>
    </row>
    <row r="90" spans="1:1" x14ac:dyDescent="0.25">
      <c r="A90" s="51"/>
    </row>
  </sheetData>
  <mergeCells count="30">
    <mergeCell ref="P3:P4"/>
    <mergeCell ref="B68:O68"/>
    <mergeCell ref="O3:O4"/>
    <mergeCell ref="I3:I4"/>
    <mergeCell ref="B67:O67"/>
    <mergeCell ref="M18:O18"/>
    <mergeCell ref="B66:O66"/>
    <mergeCell ref="A61:O61"/>
    <mergeCell ref="K3:K4"/>
    <mergeCell ref="L3:L4"/>
    <mergeCell ref="M3:M4"/>
    <mergeCell ref="B64:O64"/>
    <mergeCell ref="B65:O65"/>
    <mergeCell ref="A17:O17"/>
    <mergeCell ref="B70:O70"/>
    <mergeCell ref="B62:O62"/>
    <mergeCell ref="B63:O63"/>
    <mergeCell ref="A2:N2"/>
    <mergeCell ref="N3:N4"/>
    <mergeCell ref="A3:A4"/>
    <mergeCell ref="B3:B4"/>
    <mergeCell ref="C3:C4"/>
    <mergeCell ref="D3:D4"/>
    <mergeCell ref="E3:E4"/>
    <mergeCell ref="G3:G4"/>
    <mergeCell ref="H3:H4"/>
    <mergeCell ref="F3:F4"/>
    <mergeCell ref="B69:O69"/>
    <mergeCell ref="I18:L18"/>
    <mergeCell ref="J3:J4"/>
  </mergeCells>
  <phoneticPr fontId="13" type="noConversion"/>
  <printOptions horizontalCentered="1"/>
  <pageMargins left="0.23622047244094491" right="0.23622047244094491" top="0" bottom="0" header="0.31496062992125984" footer="0.31496062992125984"/>
  <pageSetup paperSize="9"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workbookViewId="0">
      <selection activeCell="E23" sqref="E23"/>
    </sheetView>
  </sheetViews>
  <sheetFormatPr baseColWidth="10" defaultRowHeight="12.5" x14ac:dyDescent="0.25"/>
  <cols>
    <col min="1" max="1" width="11.54296875" customWidth="1"/>
    <col min="2" max="3" width="10.7265625" customWidth="1"/>
    <col min="4" max="4" width="10.54296875" customWidth="1"/>
    <col min="5" max="5" width="10.7265625" customWidth="1"/>
    <col min="6" max="8" width="10.81640625" customWidth="1"/>
    <col min="9" max="9" width="10.54296875" customWidth="1"/>
  </cols>
  <sheetData>
    <row r="1" spans="1:13" ht="18.75" customHeight="1" x14ac:dyDescent="0.25">
      <c r="A1" s="281" t="s">
        <v>25</v>
      </c>
      <c r="B1" s="281"/>
      <c r="C1" s="281"/>
      <c r="D1" s="281"/>
      <c r="E1" s="281"/>
      <c r="F1" s="281"/>
      <c r="G1" s="281"/>
      <c r="H1" s="281"/>
      <c r="I1" s="281"/>
    </row>
    <row r="2" spans="1:13" ht="13" thickBot="1" x14ac:dyDescent="0.3"/>
    <row r="3" spans="1:13" ht="15" customHeight="1" x14ac:dyDescent="0.25">
      <c r="A3" s="279" t="s">
        <v>24</v>
      </c>
      <c r="B3" s="277" t="s">
        <v>64</v>
      </c>
      <c r="C3" s="277"/>
      <c r="D3" s="277"/>
      <c r="E3" s="278"/>
      <c r="F3" s="277" t="s">
        <v>67</v>
      </c>
      <c r="G3" s="277"/>
      <c r="H3" s="277"/>
      <c r="I3" s="278"/>
      <c r="J3" s="277" t="s">
        <v>92</v>
      </c>
      <c r="K3" s="277"/>
      <c r="L3" s="277"/>
      <c r="M3" s="278"/>
    </row>
    <row r="4" spans="1:13" ht="13.5" thickBot="1" x14ac:dyDescent="0.3">
      <c r="A4" s="280"/>
      <c r="B4" s="21" t="s">
        <v>19</v>
      </c>
      <c r="C4" s="21" t="s">
        <v>20</v>
      </c>
      <c r="D4" s="21" t="s">
        <v>21</v>
      </c>
      <c r="E4" s="22" t="s">
        <v>22</v>
      </c>
      <c r="F4" s="21" t="s">
        <v>19</v>
      </c>
      <c r="G4" s="21" t="s">
        <v>20</v>
      </c>
      <c r="H4" s="21" t="s">
        <v>21</v>
      </c>
      <c r="I4" s="22" t="s">
        <v>22</v>
      </c>
      <c r="J4" s="21" t="s">
        <v>19</v>
      </c>
      <c r="K4" s="21" t="s">
        <v>20</v>
      </c>
      <c r="L4" s="21" t="s">
        <v>21</v>
      </c>
      <c r="M4" s="22" t="s">
        <v>22</v>
      </c>
    </row>
    <row r="5" spans="1:13" x14ac:dyDescent="0.25">
      <c r="A5" s="12" t="s">
        <v>1</v>
      </c>
      <c r="B5" s="71">
        <v>547</v>
      </c>
      <c r="C5" s="13">
        <v>1324</v>
      </c>
      <c r="D5" s="13">
        <v>28068</v>
      </c>
      <c r="E5" s="14">
        <v>29939</v>
      </c>
      <c r="F5" s="71">
        <f>'AÑO 2024 (Variedades)'!C4</f>
        <v>730</v>
      </c>
      <c r="G5" s="71">
        <f>'AÑO 2024 (Variedades)'!C5</f>
        <v>1484</v>
      </c>
      <c r="H5" s="71">
        <f>'AÑO 2024 (Variedades)'!C6</f>
        <v>30921</v>
      </c>
      <c r="I5" s="71">
        <f>'AÑO 2024 (Variedades)'!C7</f>
        <v>33135</v>
      </c>
      <c r="J5" s="71">
        <f>'AÑO 2024 (Variedades)'!E4</f>
        <v>854</v>
      </c>
      <c r="K5" s="71">
        <f>'AÑO 2024 (Variedades)'!E5</f>
        <v>1736</v>
      </c>
      <c r="L5" s="71">
        <f>'AÑO 2024 (Variedades)'!E6</f>
        <v>38992</v>
      </c>
      <c r="M5" s="71">
        <f>'AÑO 2024 (Variedades)'!E7</f>
        <v>41582</v>
      </c>
    </row>
    <row r="6" spans="1:13" x14ac:dyDescent="0.25">
      <c r="A6" s="11" t="s">
        <v>2</v>
      </c>
      <c r="B6" s="72">
        <v>619</v>
      </c>
      <c r="C6" s="9">
        <v>120</v>
      </c>
      <c r="D6" s="9">
        <v>4040</v>
      </c>
      <c r="E6" s="10">
        <v>4779</v>
      </c>
      <c r="F6" s="72">
        <f>'AÑO 2024 (Variedades)'!C8</f>
        <v>1400.0640000000001</v>
      </c>
      <c r="G6" s="72">
        <f>'AÑO 2024 (Variedades)'!C9</f>
        <v>276.00099999999998</v>
      </c>
      <c r="H6" s="72">
        <f>'AÑO 2024 (Variedades)'!C10</f>
        <v>19035.575000000001</v>
      </c>
      <c r="I6" s="72">
        <f>'AÑO 2024 (Variedades)'!C11</f>
        <v>20711.64</v>
      </c>
      <c r="J6" s="72">
        <f>'AÑO 2024 (Variedades)'!E8</f>
        <v>1382.039</v>
      </c>
      <c r="K6" s="72">
        <f>'AÑO 2024 (Variedades)'!E9</f>
        <v>312.10899999999998</v>
      </c>
      <c r="L6" s="72">
        <f>'AÑO 2024 (Variedades)'!E10</f>
        <v>20416.272000000001</v>
      </c>
      <c r="M6" s="72">
        <f>'AÑO 2024 (Variedades)'!E11</f>
        <v>22110.420000000002</v>
      </c>
    </row>
    <row r="7" spans="1:13" x14ac:dyDescent="0.25">
      <c r="A7" s="11" t="s">
        <v>3</v>
      </c>
      <c r="B7" s="73">
        <v>0</v>
      </c>
      <c r="C7" s="61">
        <v>0</v>
      </c>
      <c r="D7" s="9">
        <v>0</v>
      </c>
      <c r="E7" s="10">
        <v>660</v>
      </c>
      <c r="F7" s="73">
        <f>'AÑO 2024 (Variedades)'!C12</f>
        <v>0</v>
      </c>
      <c r="G7" s="73">
        <f>'AÑO 2024 (Variedades)'!C13</f>
        <v>0</v>
      </c>
      <c r="H7" s="73">
        <f>'AÑO 2024 (Variedades)'!C14</f>
        <v>0</v>
      </c>
      <c r="I7" s="73">
        <f>'AÑO 2024 (Variedades)'!C15</f>
        <v>464</v>
      </c>
      <c r="J7" s="73">
        <f>'AÑO 2024 (Variedades)'!E12</f>
        <v>0</v>
      </c>
      <c r="K7" s="73">
        <f>'AÑO 2024 (Variedades)'!E13</f>
        <v>0</v>
      </c>
      <c r="L7" s="73">
        <f>'AÑO 2024 (Variedades)'!E14</f>
        <v>0</v>
      </c>
      <c r="M7" s="73">
        <f>'AÑO 2024 (Variedades)'!E15</f>
        <v>610</v>
      </c>
    </row>
    <row r="8" spans="1:13" x14ac:dyDescent="0.25">
      <c r="A8" s="48" t="s">
        <v>45</v>
      </c>
      <c r="B8" s="72">
        <v>332</v>
      </c>
      <c r="C8" s="9">
        <v>5</v>
      </c>
      <c r="D8" s="9">
        <v>3795</v>
      </c>
      <c r="E8" s="10">
        <v>4132</v>
      </c>
      <c r="F8" s="73">
        <f>'AÑO 2024 (Variedades)'!C16</f>
        <v>1555</v>
      </c>
      <c r="G8" s="73">
        <f>'AÑO 2024 (Variedades)'!C17</f>
        <v>411</v>
      </c>
      <c r="H8" s="73">
        <f>'AÑO 2024 (Variedades)'!C18</f>
        <v>31239</v>
      </c>
      <c r="I8" s="73">
        <f>'AÑO 2024 (Variedades)'!C19</f>
        <v>33205</v>
      </c>
      <c r="J8" s="73">
        <f>'AÑO 2024 (Variedades)'!E16</f>
        <v>3627</v>
      </c>
      <c r="K8" s="73">
        <f>'AÑO 2024 (Variedades)'!E17</f>
        <v>821</v>
      </c>
      <c r="L8" s="73">
        <f>'AÑO 2024 (Variedades)'!E18</f>
        <v>27887</v>
      </c>
      <c r="M8" s="73">
        <f>'AÑO 2024 (Variedades)'!E19</f>
        <v>32335</v>
      </c>
    </row>
    <row r="9" spans="1:13" x14ac:dyDescent="0.25">
      <c r="A9" s="11" t="s">
        <v>4</v>
      </c>
      <c r="B9" s="72">
        <v>349</v>
      </c>
      <c r="C9" s="9">
        <v>191</v>
      </c>
      <c r="D9" s="9">
        <v>2079</v>
      </c>
      <c r="E9" s="10">
        <v>2619</v>
      </c>
      <c r="F9" s="72">
        <f>'AÑO 2024 (Variedades)'!C20</f>
        <v>862</v>
      </c>
      <c r="G9" s="9">
        <f>'AÑO 2024 (Variedades)'!C21</f>
        <v>506</v>
      </c>
      <c r="H9" s="9">
        <f>'AÑO 2024 (Variedades)'!C22</f>
        <v>5947</v>
      </c>
      <c r="I9" s="10">
        <f>'AÑO 2024 (Variedades)'!C23</f>
        <v>7315</v>
      </c>
      <c r="J9" s="72">
        <f>'AÑO 2024 (Variedades)'!E20</f>
        <v>1032.74377633226</v>
      </c>
      <c r="K9" s="9">
        <f>'AÑO 2024 (Variedades)'!E21</f>
        <v>661.916325820824</v>
      </c>
      <c r="L9" s="9">
        <f>'AÑO 2024 (Variedades)'!E22</f>
        <v>8057.1587390185496</v>
      </c>
      <c r="M9" s="10">
        <f>'AÑO 2024 (Variedades)'!E23</f>
        <v>9751.8188411716328</v>
      </c>
    </row>
    <row r="10" spans="1:13" x14ac:dyDescent="0.25">
      <c r="A10" s="11" t="s">
        <v>5</v>
      </c>
      <c r="B10" s="72">
        <v>0</v>
      </c>
      <c r="C10" s="9">
        <v>0</v>
      </c>
      <c r="D10" s="9">
        <v>0</v>
      </c>
      <c r="E10" s="10">
        <v>135</v>
      </c>
      <c r="F10" s="72">
        <f>'AÑO 2024 (Variedades)'!C24</f>
        <v>0</v>
      </c>
      <c r="G10" s="9">
        <f>'AÑO 2024 (Variedades)'!C25</f>
        <v>0</v>
      </c>
      <c r="H10" s="9">
        <f>'AÑO 2024 (Variedades)'!C26</f>
        <v>0</v>
      </c>
      <c r="I10" s="10">
        <f>'AÑO 2024 (Variedades)'!C27</f>
        <v>692</v>
      </c>
      <c r="J10" s="72">
        <f>'AÑO 2024 (Variedades)'!E24</f>
        <v>0</v>
      </c>
      <c r="K10" s="9">
        <f>'AÑO 2024 (Variedades)'!E25</f>
        <v>0</v>
      </c>
      <c r="L10" s="9">
        <f>'AÑO 2024 (Variedades)'!E26</f>
        <v>0</v>
      </c>
      <c r="M10" s="10">
        <f>'AÑO 2024 (Variedades)'!E27</f>
        <v>550</v>
      </c>
    </row>
    <row r="11" spans="1:13" x14ac:dyDescent="0.25">
      <c r="A11" s="11" t="s">
        <v>6</v>
      </c>
      <c r="B11" s="72">
        <v>0</v>
      </c>
      <c r="C11" s="9">
        <v>0</v>
      </c>
      <c r="D11" s="9">
        <v>0</v>
      </c>
      <c r="E11" s="10">
        <v>5300</v>
      </c>
      <c r="F11" s="72">
        <f>'AÑO 2024 (Variedades)'!C28</f>
        <v>0</v>
      </c>
      <c r="G11" s="9">
        <f>'AÑO 2024 (Variedades)'!C29</f>
        <v>0</v>
      </c>
      <c r="H11" s="9">
        <f>'AÑO 2024 (Variedades)'!C30</f>
        <v>0</v>
      </c>
      <c r="I11" s="10">
        <f>'AÑO 2024 (Variedades)'!C31</f>
        <v>5300</v>
      </c>
      <c r="J11" s="72">
        <f>'AÑO 2024 (Variedades)'!E28</f>
        <v>0</v>
      </c>
      <c r="K11" s="9">
        <f>'AÑO 2024 (Variedades)'!E29</f>
        <v>0</v>
      </c>
      <c r="L11" s="9">
        <f>'AÑO 2024 (Variedades)'!E30</f>
        <v>0</v>
      </c>
      <c r="M11" s="10">
        <f>'AÑO 2024 (Variedades)'!E31</f>
        <v>4200</v>
      </c>
    </row>
    <row r="12" spans="1:13" x14ac:dyDescent="0.25">
      <c r="A12" s="11" t="s">
        <v>7</v>
      </c>
      <c r="B12" s="72">
        <v>667</v>
      </c>
      <c r="C12" s="9">
        <v>938</v>
      </c>
      <c r="D12" s="9">
        <v>3240</v>
      </c>
      <c r="E12" s="10">
        <v>4845</v>
      </c>
      <c r="F12" s="72">
        <f>'AÑO 2024 (Variedades)'!C32</f>
        <v>462</v>
      </c>
      <c r="G12" s="9">
        <f>'AÑO 2024 (Variedades)'!C33</f>
        <v>925</v>
      </c>
      <c r="H12" s="9">
        <f>'AÑO 2024 (Variedades)'!C34</f>
        <v>5315</v>
      </c>
      <c r="I12" s="10">
        <f>'AÑO 2024 (Variedades)'!C35</f>
        <v>6702</v>
      </c>
      <c r="J12" s="72">
        <f>'AÑO 2024 (Variedades)'!E32</f>
        <v>240</v>
      </c>
      <c r="K12" s="9">
        <f>'AÑO 2024 (Variedades)'!E33</f>
        <v>750</v>
      </c>
      <c r="L12" s="9">
        <f>'AÑO 2024 (Variedades)'!E34</f>
        <v>3500</v>
      </c>
      <c r="M12" s="10">
        <f>'AÑO 2024 (Variedades)'!E35</f>
        <v>4490</v>
      </c>
    </row>
    <row r="13" spans="1:13" x14ac:dyDescent="0.25">
      <c r="A13" s="15" t="s">
        <v>51</v>
      </c>
      <c r="B13" s="85">
        <v>0</v>
      </c>
      <c r="C13" s="86">
        <v>0</v>
      </c>
      <c r="D13" s="86">
        <v>0</v>
      </c>
      <c r="E13" s="87">
        <v>6866</v>
      </c>
      <c r="F13" s="74">
        <f>'AÑO 2024 (Variedades)'!C36</f>
        <v>0</v>
      </c>
      <c r="G13" s="16">
        <f>'AÑO 2024 (Variedades)'!C37</f>
        <v>0</v>
      </c>
      <c r="H13" s="16">
        <f>'AÑO 2024 (Variedades)'!C38</f>
        <v>0</v>
      </c>
      <c r="I13" s="10">
        <f>'AÑO 2024 (Variedades)'!C39</f>
        <v>4876.8999999999996</v>
      </c>
      <c r="J13" s="74">
        <f>'AÑO 2024 (Variedades)'!E36</f>
        <v>0</v>
      </c>
      <c r="K13" s="16">
        <f>'AÑO 2024 (Variedades)'!E37</f>
        <v>0</v>
      </c>
      <c r="L13" s="16">
        <f>'AÑO 2024 (Variedades)'!E38</f>
        <v>0</v>
      </c>
      <c r="M13" s="10">
        <f>'AÑO 2024 (Variedades)'!E39</f>
        <v>5853.65</v>
      </c>
    </row>
    <row r="14" spans="1:13" ht="13" thickBot="1" x14ac:dyDescent="0.3">
      <c r="A14" s="15" t="s">
        <v>23</v>
      </c>
      <c r="B14" s="74">
        <v>0</v>
      </c>
      <c r="C14" s="16">
        <v>0</v>
      </c>
      <c r="D14" s="16">
        <v>0</v>
      </c>
      <c r="E14" s="17">
        <v>800</v>
      </c>
      <c r="F14" s="74">
        <f>'AÑO 2024 (Variedades)'!C40</f>
        <v>0</v>
      </c>
      <c r="G14" s="16">
        <f>'AÑO 2024 (Variedades)'!C41</f>
        <v>0</v>
      </c>
      <c r="H14" s="16">
        <f>'AÑO 2024 (Variedades)'!C42</f>
        <v>0</v>
      </c>
      <c r="I14" s="17">
        <f>'AÑO 2024 (Variedades)'!C43</f>
        <v>750</v>
      </c>
      <c r="J14" s="74">
        <f>'AÑO 2024 (Variedades)'!E40</f>
        <v>0</v>
      </c>
      <c r="K14" s="16">
        <f>'AÑO 2024 (Variedades)'!E41</f>
        <v>0</v>
      </c>
      <c r="L14" s="16">
        <f>'AÑO 2024 (Variedades)'!E42</f>
        <v>0</v>
      </c>
      <c r="M14" s="17">
        <f>'AÑO 2024 (Variedades)'!E43</f>
        <v>821</v>
      </c>
    </row>
    <row r="15" spans="1:13" ht="13.5" thickBot="1" x14ac:dyDescent="0.3">
      <c r="A15" s="18" t="s">
        <v>8</v>
      </c>
      <c r="B15" s="19">
        <f t="shared" ref="B15:I15" si="0">SUM(B5:B14)</f>
        <v>2514</v>
      </c>
      <c r="C15" s="19">
        <f t="shared" si="0"/>
        <v>2578</v>
      </c>
      <c r="D15" s="19">
        <f t="shared" si="0"/>
        <v>41222</v>
      </c>
      <c r="E15" s="20">
        <f t="shared" si="0"/>
        <v>60075</v>
      </c>
      <c r="F15" s="19">
        <f t="shared" si="0"/>
        <v>5009.0640000000003</v>
      </c>
      <c r="G15" s="19">
        <f t="shared" si="0"/>
        <v>3602.0010000000002</v>
      </c>
      <c r="H15" s="19">
        <f t="shared" si="0"/>
        <v>92457.574999999997</v>
      </c>
      <c r="I15" s="20">
        <f t="shared" si="0"/>
        <v>113151.54</v>
      </c>
      <c r="J15" s="19">
        <f>SUM(J5:J14)</f>
        <v>7135.7827763322603</v>
      </c>
      <c r="K15" s="19">
        <f t="shared" ref="K15:L15" si="1">SUM(K5:K14)</f>
        <v>4281.025325820824</v>
      </c>
      <c r="L15" s="19">
        <f t="shared" si="1"/>
        <v>98852.430739018542</v>
      </c>
      <c r="M15" s="19">
        <f>SUM(M5:M14)</f>
        <v>122303.88884117163</v>
      </c>
    </row>
    <row r="17" spans="1:9" ht="13.5" customHeight="1" thickBot="1" x14ac:dyDescent="0.3"/>
    <row r="18" spans="1:9" ht="13.5" thickBot="1" x14ac:dyDescent="0.3">
      <c r="A18" s="50" t="s">
        <v>46</v>
      </c>
      <c r="B18" s="43" t="s">
        <v>19</v>
      </c>
      <c r="C18" s="44" t="s">
        <v>20</v>
      </c>
      <c r="D18" s="49" t="s">
        <v>21</v>
      </c>
      <c r="E18" s="196" t="s">
        <v>22</v>
      </c>
    </row>
    <row r="19" spans="1:9" ht="13" x14ac:dyDescent="0.25">
      <c r="A19" s="193" t="s">
        <v>52</v>
      </c>
      <c r="B19" s="164">
        <v>6490.2870000000003</v>
      </c>
      <c r="C19" s="76">
        <v>4578.9160000000002</v>
      </c>
      <c r="D19" s="102">
        <v>78149.031000000003</v>
      </c>
      <c r="E19" s="200">
        <v>95174.968499999988</v>
      </c>
    </row>
    <row r="20" spans="1:9" ht="13" x14ac:dyDescent="0.25">
      <c r="A20" s="194" t="s">
        <v>54</v>
      </c>
      <c r="B20" s="164">
        <v>4247.2442780204738</v>
      </c>
      <c r="C20" s="76">
        <v>3560.8269324724888</v>
      </c>
      <c r="D20" s="102">
        <v>62821.993056192601</v>
      </c>
      <c r="E20" s="203">
        <v>87215.064266685571</v>
      </c>
    </row>
    <row r="21" spans="1:9" ht="13" x14ac:dyDescent="0.25">
      <c r="A21" s="194" t="s">
        <v>61</v>
      </c>
      <c r="B21" s="149">
        <f>B15</f>
        <v>2514</v>
      </c>
      <c r="C21" s="25">
        <f>C15</f>
        <v>2578</v>
      </c>
      <c r="D21" s="195">
        <f>D15</f>
        <v>41222</v>
      </c>
      <c r="E21" s="201">
        <f>E15</f>
        <v>60075</v>
      </c>
    </row>
    <row r="22" spans="1:9" ht="13.5" thickBot="1" x14ac:dyDescent="0.3">
      <c r="A22" s="197" t="s">
        <v>66</v>
      </c>
      <c r="B22" s="198">
        <f>F15</f>
        <v>5009.0640000000003</v>
      </c>
      <c r="C22" s="35">
        <f>G15</f>
        <v>3602.0010000000002</v>
      </c>
      <c r="D22" s="199">
        <f>H15</f>
        <v>92457.574999999997</v>
      </c>
      <c r="E22" s="202">
        <f>I15</f>
        <v>113151.54</v>
      </c>
    </row>
    <row r="23" spans="1:9" ht="13.5" thickBot="1" x14ac:dyDescent="0.3">
      <c r="A23" s="197" t="s">
        <v>81</v>
      </c>
      <c r="B23" s="198">
        <f>J15</f>
        <v>7135.7827763322603</v>
      </c>
      <c r="C23" s="198">
        <f t="shared" ref="C23:E23" si="2">K15</f>
        <v>4281.025325820824</v>
      </c>
      <c r="D23" s="198">
        <f t="shared" si="2"/>
        <v>98852.430739018542</v>
      </c>
      <c r="E23" s="231">
        <f t="shared" si="2"/>
        <v>122303.88884117163</v>
      </c>
    </row>
    <row r="28" spans="1:9" ht="13" x14ac:dyDescent="0.25">
      <c r="I28" s="41"/>
    </row>
  </sheetData>
  <mergeCells count="5">
    <mergeCell ref="F3:I3"/>
    <mergeCell ref="B3:E3"/>
    <mergeCell ref="A3:A4"/>
    <mergeCell ref="A1:I1"/>
    <mergeCell ref="J3:M3"/>
  </mergeCells>
  <phoneticPr fontId="13" type="noConversion"/>
  <printOptions horizontalCentered="1"/>
  <pageMargins left="0.31496062992125984" right="0.19685039370078741"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953af7b8-e78e-4157-8f23-983f83b2ab5f" xsi:nil="true"/>
    <lcf76f155ced4ddcb4097134ff3c332f xmlns="509f998f-63d6-45de-9132-01ed004be691">
      <Terms xmlns="http://schemas.microsoft.com/office/infopath/2007/PartnerControls"/>
    </lcf76f155ced4ddcb4097134ff3c332f>
    <_dlc_DocId xmlns="953af7b8-e78e-4157-8f23-983f83b2ab5f">7RTAK5MKKCJZ-2044882449-883427</_dlc_DocId>
    <_dlc_DocIdUrl xmlns="953af7b8-e78e-4157-8f23-983f83b2ab5f">
      <Url>https://ccae.sharepoint.com/sites/Datos/_layouts/15/DocIdRedir.aspx?ID=7RTAK5MKKCJZ-2044882449-883427</Url>
      <Description>7RTAK5MKKCJZ-2044882449-883427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o" ma:contentTypeID="0x010100CDFB6B18B5BE8D43AE2E26571A6F0F22" ma:contentTypeVersion="18" ma:contentTypeDescription="Crear nuevo documento." ma:contentTypeScope="" ma:versionID="42dd59005fd42664187a73bb9fd11fde">
  <xsd:schema xmlns:xsd="http://www.w3.org/2001/XMLSchema" xmlns:xs="http://www.w3.org/2001/XMLSchema" xmlns:p="http://schemas.microsoft.com/office/2006/metadata/properties" xmlns:ns2="953af7b8-e78e-4157-8f23-983f83b2ab5f" xmlns:ns3="509f998f-63d6-45de-9132-01ed004be691" targetNamespace="http://schemas.microsoft.com/office/2006/metadata/properties" ma:root="true" ma:fieldsID="b5921e1f484f8401d0c04c11919cd08c" ns2:_="" ns3:_="">
    <xsd:import namespace="953af7b8-e78e-4157-8f23-983f83b2ab5f"/>
    <xsd:import namespace="509f998f-63d6-45de-9132-01ed004be69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af7b8-e78e-4157-8f23-983f83b2ab5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807f9a11-6e0f-4ca7-bd1b-dc9b3197dd3d}" ma:internalName="TaxCatchAll" ma:showField="CatchAllData" ma:web="953af7b8-e78e-4157-8f23-983f83b2ab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9f998f-63d6-45de-9132-01ed004be691"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4d385021-6509-4f65-806c-6c07dd4aa9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B69A77-1260-4021-B761-62AC437D2643}">
  <ds:schemaRefs>
    <ds:schemaRef ds:uri="http://schemas.microsoft.com/office/2006/metadata/longProperties"/>
  </ds:schemaRefs>
</ds:datastoreItem>
</file>

<file path=customXml/itemProps2.xml><?xml version="1.0" encoding="utf-8"?>
<ds:datastoreItem xmlns:ds="http://schemas.openxmlformats.org/officeDocument/2006/customXml" ds:itemID="{D9977542-96CA-4A9C-B2EE-EB58B61E6AC8}">
  <ds:schemaRefs>
    <ds:schemaRef ds:uri="http://schemas.microsoft.com/office/2006/metadata/properties"/>
    <ds:schemaRef ds:uri="http://schemas.microsoft.com/office/infopath/2007/PartnerControls"/>
    <ds:schemaRef ds:uri="953af7b8-e78e-4157-8f23-983f83b2ab5f"/>
    <ds:schemaRef ds:uri="509f998f-63d6-45de-9132-01ed004be691"/>
  </ds:schemaRefs>
</ds:datastoreItem>
</file>

<file path=customXml/itemProps3.xml><?xml version="1.0" encoding="utf-8"?>
<ds:datastoreItem xmlns:ds="http://schemas.openxmlformats.org/officeDocument/2006/customXml" ds:itemID="{06D693F5-5C7D-4F64-8779-2E1C30F4B082}">
  <ds:schemaRefs>
    <ds:schemaRef ds:uri="http://schemas.microsoft.com/sharepoint/v3/contenttype/forms"/>
  </ds:schemaRefs>
</ds:datastoreItem>
</file>

<file path=customXml/itemProps4.xml><?xml version="1.0" encoding="utf-8"?>
<ds:datastoreItem xmlns:ds="http://schemas.openxmlformats.org/officeDocument/2006/customXml" ds:itemID="{19678157-5717-4F87-8F4C-AE892B7DF19B}">
  <ds:schemaRefs>
    <ds:schemaRef ds:uri="http://schemas.microsoft.com/sharepoint/events"/>
  </ds:schemaRefs>
</ds:datastoreItem>
</file>

<file path=customXml/itemProps5.xml><?xml version="1.0" encoding="utf-8"?>
<ds:datastoreItem xmlns:ds="http://schemas.openxmlformats.org/officeDocument/2006/customXml" ds:itemID="{B396E0F0-04E9-461C-9FE7-0EEFCDC31D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7</vt:i4>
      </vt:variant>
    </vt:vector>
  </HeadingPairs>
  <TitlesOfParts>
    <vt:vector size="10" baseType="lpstr">
      <vt:lpstr>AÑO 2024 (Variedades)</vt:lpstr>
      <vt:lpstr>AÑO 2024 (26 junio)</vt:lpstr>
      <vt:lpstr>Variedades</vt:lpstr>
      <vt:lpstr>GráficoANDALUCIA</vt:lpstr>
      <vt:lpstr>GráficoARAGON</vt:lpstr>
      <vt:lpstr>GráficoBALEARES</vt:lpstr>
      <vt:lpstr>GráficoCLM</vt:lpstr>
      <vt:lpstr>GráficoCATALUÑA</vt:lpstr>
      <vt:lpstr>GráficoMURCIA</vt:lpstr>
      <vt:lpstr>GráficoVALENCIA</vt:lpstr>
    </vt:vector>
  </TitlesOfParts>
  <Company>CCAE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dc:creator>
  <cp:lastModifiedBy>Patricia de Almandoz Fraile</cp:lastModifiedBy>
  <cp:lastPrinted>2018-05-17T06:37:14Z</cp:lastPrinted>
  <dcterms:created xsi:type="dcterms:W3CDTF">2000-05-30T09:15:46Z</dcterms:created>
  <dcterms:modified xsi:type="dcterms:W3CDTF">2024-06-27T11:15:58Z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7RTAK5MKKCJZ-2044882449-767372</vt:lpwstr>
  </property>
  <property fmtid="{D5CDD505-2E9C-101B-9397-08002B2CF9AE}" pid="3" name="_dlc_DocIdItemGuid">
    <vt:lpwstr>b74d0451-99c9-444b-a285-1f0575f607c6</vt:lpwstr>
  </property>
  <property fmtid="{D5CDD505-2E9C-101B-9397-08002B2CF9AE}" pid="4" name="_dlc_DocIdUrl">
    <vt:lpwstr>https://ccae.sharepoint.com/sites/Datos/_layouts/15/DocIdRedir.aspx?ID=7RTAK5MKKCJZ-2044882449-767372, 7RTAK5MKKCJZ-2044882449-767372</vt:lpwstr>
  </property>
  <property fmtid="{D5CDD505-2E9C-101B-9397-08002B2CF9AE}" pid="5" name="ContentTypeId">
    <vt:lpwstr>0x010100CDFB6B18B5BE8D43AE2E26571A6F0F22</vt:lpwstr>
  </property>
  <property fmtid="{D5CDD505-2E9C-101B-9397-08002B2CF9AE}" pid="6" name="MediaServiceImageTags">
    <vt:lpwstr/>
  </property>
</Properties>
</file>